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80" windowHeight="1386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<sst xmlns="http://schemas.openxmlformats.org/spreadsheetml/2006/main" count="20198" uniqueCount="124">
  <si>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</si>
  <si>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</si>
  <si>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</si>
  <si>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</si>
  <si>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</si>
  <si>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</si>
  <si>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</si>
  <si>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</si>
  <si>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</si>
  <si>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</si>
  <si>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</si>
  <si>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</si>
  <si>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</si>
  <si>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</si>
  <si>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</si>
  <si>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</si>
  <si>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</si>
  <si>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</si>
  <si>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</si>
  <si>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</si>
  <si>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</si>
  <si>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</si>
  <si>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</si>
  <si>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</si>
  <si>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</si>
  <si>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</si>
  <si>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</si>
  <si>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</si>
  <si>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</si>
  <si>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</si>
  <si>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</si>
  <si>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</si>
  <si>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</si>
  <si>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</si>
  <si>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</si>
  <si>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</si>
  <si>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</si>
  <si>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肠道</t>
  </si>
  <si>
    <t>千吨</t>
  </si>
  <si>
    <t>牛</t>
  </si>
  <si>
    <t>总数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</si>
  <si>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</si>
  <si>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</si>
  <si>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</si>
  <si>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</si>
  <si>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</si>
  <si>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</si>
  <si>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</si>
  <si>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</si>
  <si>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</si>
  <si>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</si>
  <si>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</si>
  <si>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（总数）</t>
  </si>
  <si>
    <t>(平均值）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</si>
  <si>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</si>
  <si>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</si>
  <si>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</si>
  <si>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</si>
  <si>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</si>
  <si>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</si>
  <si>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</si>
  <si>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</si>
  <si>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</si>
  <si>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</si>
  <si>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</si>
  <si>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</si>
  <si>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</si>
  <si>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</si>
  <si>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</si>
  <si>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</si>
  <si>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</si>
  <si>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</si>
  <si>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</si>
  <si>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</si>
  <si>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</si>
  <si>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</si>
  <si>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</si>
  <si>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</si>
  <si>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</si>
  <si>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</si>
  <si>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</si>
  <si>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</si>
  <si>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</si>
  <si>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</si>
  <si>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</si>
  <si>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</si>
  <si>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</si>
  <si>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</si>
  <si>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</si>
  <si>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</si>
  <si>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</si>
  <si>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</si>
  <si>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</si>
  <si>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</si>
  <si>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</si>
  <si>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</si>
  <si>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</si>
  <si>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</si>
  <si>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</si>
  <si>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</si>
  <si>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</si>
  <si>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</si>
  <si>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</si>
  <si>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</si>
  <si>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</si>
  <si>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</si>
  <si>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</si>
  <si>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</si>
  <si>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</si>
  <si>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</si>
  <si>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</si>
  <si>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</si>
  <si>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非奶牛</t>
  </si>
  <si>
    <t>水牛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</si>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</sst>
</file>

<file path=xl/styles.xml><?xml version="1.0" encoding="utf-8"?>
<styleSheet xmlns="http://schemas.openxmlformats.org/spreadsheetml/2006/main">
  <numFmts count="8">
    <numFmt numFmtId="176" formatCode="0.000000_ "/>
    <numFmt numFmtId="177" formatCode="0.000_ "/>
    <numFmt numFmtId="178" formatCode="0.00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9" formatCode="0.00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9" fillId="30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4" fillId="36" borderId="8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13" borderId="8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17" borderId="9" applyNumberFormat="0" applyAlignment="0" applyProtection="0">
      <alignment vertical="center"/>
    </xf>
    <xf numFmtId="0" fontId="12" fillId="13" borderId="7" applyNumberFormat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0" fillId="38" borderId="1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/>
    <xf numFmtId="0" fontId="1" fillId="4" borderId="1" xfId="0" applyFont="1" applyFill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7" fontId="1" fillId="3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9" fontId="1" fillId="0" borderId="0" xfId="0" applyNumberFormat="1" applyFont="1" applyFill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3" borderId="1" xfId="0" applyNumberFormat="1" applyFill="1" applyBorder="1" applyAlignment="1"/>
    <xf numFmtId="0" fontId="0" fillId="3" borderId="1" xfId="0" applyFont="1" applyFill="1" applyBorder="1" applyAlignment="1"/>
    <xf numFmtId="0" fontId="4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5" fillId="5" borderId="1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78" fontId="5" fillId="5" borderId="0" xfId="0" applyNumberFormat="1" applyFont="1" applyFill="1" applyAlignment="1">
      <alignment horizontal="center" vertical="center"/>
    </xf>
    <xf numFmtId="178" fontId="1" fillId="3" borderId="0" xfId="0" applyNumberFormat="1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abSelected="1" workbookViewId="0">
      <pane xSplit="4" topLeftCell="E1" activePane="topRight" state="frozen"/>
      <selection/>
      <selection pane="topRight" activeCell="H19" sqref="H19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7" width="14.1153846153846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4" width="8.88461538461539" style="1"/>
    <col min="15" max="16" width="14.3365384615385" style="1"/>
    <col min="17" max="17" width="9.66346153846154" style="1" customWidth="1"/>
    <col min="18" max="18" width="15.6634615384615" style="1" customWidth="1"/>
    <col min="19" max="20" width="14.3365384615385" style="1"/>
    <col min="21" max="21" width="11.4423076923077" style="1" customWidth="1"/>
    <col min="22" max="22" width="8.44230769230769" style="1" customWidth="1"/>
    <col min="23" max="26" width="14.3365384615385" style="1"/>
    <col min="27" max="27" width="9" style="1" customWidth="1"/>
    <col min="28" max="29" width="14.3365384615385" style="1"/>
    <col min="30" max="30" width="10.2211538461538" style="1" customWidth="1"/>
    <col min="31" max="31" width="14.3365384615385" style="1"/>
    <col min="32" max="32" width="12.7788461538462" style="1" customWidth="1"/>
    <col min="33" max="36" width="14.3365384615385" style="1"/>
    <col min="37" max="37" width="10.3365384615385" style="1" customWidth="1"/>
    <col min="38" max="38" width="14.3365384615385" style="1"/>
    <col min="39" max="39" width="10.4423076923077" style="1" customWidth="1"/>
    <col min="40" max="40" width="13" style="1" customWidth="1"/>
    <col min="41" max="41" width="14.3365384615385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14.3365384615385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ht="16.8" spans="3:51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 s="34"/>
      <c r="O1" s="35" t="s">
        <v>4</v>
      </c>
      <c r="P1" s="35" t="s">
        <v>5</v>
      </c>
      <c r="Q1" s="35" t="s">
        <v>6</v>
      </c>
      <c r="R1" s="35" t="s">
        <v>7</v>
      </c>
      <c r="S1" s="35" t="s">
        <v>8</v>
      </c>
      <c r="T1" s="35" t="s">
        <v>9</v>
      </c>
      <c r="U1" s="35" t="s">
        <v>10</v>
      </c>
      <c r="V1" s="35" t="s">
        <v>11</v>
      </c>
      <c r="W1" s="35" t="s">
        <v>12</v>
      </c>
      <c r="X1" s="35" t="s">
        <v>13</v>
      </c>
      <c r="Y1" s="35" t="s">
        <v>14</v>
      </c>
      <c r="Z1" s="35" t="s">
        <v>15</v>
      </c>
      <c r="AA1" s="35" t="s">
        <v>16</v>
      </c>
      <c r="AB1" s="35" t="s">
        <v>17</v>
      </c>
      <c r="AC1" s="35" t="s">
        <v>18</v>
      </c>
      <c r="AD1" s="35" t="s">
        <v>19</v>
      </c>
      <c r="AE1" s="35" t="s">
        <v>20</v>
      </c>
      <c r="AF1" s="35" t="s">
        <v>21</v>
      </c>
      <c r="AG1" s="35" t="s">
        <v>22</v>
      </c>
      <c r="AH1" s="35" t="s">
        <v>23</v>
      </c>
      <c r="AI1" s="35" t="s">
        <v>24</v>
      </c>
      <c r="AJ1" s="35" t="s">
        <v>25</v>
      </c>
      <c r="AK1" s="35" t="s">
        <v>26</v>
      </c>
      <c r="AL1" s="35" t="s">
        <v>27</v>
      </c>
      <c r="AM1" s="35" t="s">
        <v>28</v>
      </c>
      <c r="AN1" s="35" t="s">
        <v>29</v>
      </c>
      <c r="AO1" s="35" t="s">
        <v>30</v>
      </c>
      <c r="AP1" s="35" t="s">
        <v>31</v>
      </c>
      <c r="AQ1" s="35" t="s">
        <v>32</v>
      </c>
      <c r="AR1" s="35" t="s">
        <v>33</v>
      </c>
      <c r="AS1" s="35" t="s">
        <v>34</v>
      </c>
      <c r="AT1" s="34" t="s">
        <v>35</v>
      </c>
      <c r="AU1" s="37" t="s">
        <v>36</v>
      </c>
      <c r="AV1" s="34"/>
      <c r="AX1" s="34" t="s">
        <v>37</v>
      </c>
      <c r="AY1" s="34" t="s">
        <v>38</v>
      </c>
    </row>
    <row r="2" ht="16.8" spans="1:51">
      <c r="A2" s="4" t="s">
        <v>39</v>
      </c>
      <c r="B2" s="5" t="s">
        <v>40</v>
      </c>
      <c r="D2" s="3">
        <v>20.4</v>
      </c>
      <c r="E2" s="3"/>
      <c r="F2" s="3"/>
      <c r="G2"/>
      <c r="H2"/>
      <c r="I2"/>
      <c r="J2"/>
      <c r="K2"/>
      <c r="L2"/>
      <c r="M2"/>
      <c r="N2" s="34">
        <v>1</v>
      </c>
      <c r="O2" s="34">
        <f>AU29+AU44+AU60+AU76+AU91+AF107+AX123+AX139+BA139</f>
        <v>113933.271927353</v>
      </c>
      <c r="P2" s="34">
        <f>天津!AU29+天津!AU44+天津!AU60+天津!AU76+天津!AU91+天津!AF107+天津!AX123+天津!AX139+天津!BA139</f>
        <v>607557.599689771</v>
      </c>
      <c r="Q2" s="34">
        <f>河北!AU29+河北!AU44+河北!AU60+河北!AU76+河北!AU91+河北!AX123+河北!AX139+河北!BA139+河北!AF107</f>
        <v>8117913.69595208</v>
      </c>
      <c r="R2" s="34">
        <f>山西!AU29+山西!AU44+山西!AU60+山西!AU76+山西!AU91+山西!AX123+山西!AX139+山西!BA139+山西!AF107</f>
        <v>2362828.46441879</v>
      </c>
      <c r="S2" s="34">
        <f>内蒙!AU29+内蒙!AU44+内蒙!AU60+内蒙!AU76+内蒙!AU91+内蒙!AF107+内蒙!AX123+内蒙!AX139+内蒙!BA139+内蒙!AX154</f>
        <v>2373603.45355088</v>
      </c>
      <c r="T2" s="34">
        <f>辽宁!AU29+辽宁!AU44+辽宁!AU60+辽宁!AU76+辽宁!AU91+辽宁!AX123+辽宁!AX139+辽宁!BA139+辽宁!AF107</f>
        <v>5681510.23922685</v>
      </c>
      <c r="U2" s="34">
        <f>吉林!AU29+吉林!AU44+吉林!AU60+吉林!AU76+吉林!AU91+吉林!AX123+吉林!AX139+吉林!BA139+吉林!AF107</f>
        <v>3889274.01445531</v>
      </c>
      <c r="V2" s="34">
        <f>黑龙江!AU29+黑龙江!AU44+黑龙江!AU60+黑龙江!AU76+黑龙江!AU91+黑龙江!AX123+黑龙江!AX139+黑龙江!BA139+黑龙江!AF107</f>
        <v>5368357.67321288</v>
      </c>
      <c r="W2" s="34">
        <f>上海!AU29+上海!AU44+上海!AU60+上海!AU76+上海!AU91+上海!AX123+上海!AX139+上海!BA139+上海!AF107</f>
        <v>354431.078738595</v>
      </c>
      <c r="X2" s="34">
        <f>江苏!AU29+江苏!AU44+江苏!AU60+江苏!AU76+江苏!AU91+江苏!AX123+江苏!AX139+江苏!BA139+江苏!AF107</f>
        <v>5841893.06701868</v>
      </c>
      <c r="Y2" s="34">
        <f>浙江!AU29+浙江!AU44+浙江!AU60+浙江!AU76+浙江!AU91+浙江!AX123+浙江!AX139+浙江!BA139+浙江!AF107</f>
        <v>2297955.80181403</v>
      </c>
      <c r="Z2" s="34">
        <f>安徽!AU29+安徽!AU44+安徽!AU60+安徽!AU76+安徽!AU91+安徽!AX123+安徽!AX139+安徽!BA139+安徽!AF107</f>
        <v>5874542.30376887</v>
      </c>
      <c r="AA2" s="34">
        <f>福建!AU29+福建!AU44+福建!AU60+福建!AU76+福建!AU91+福建!AX123+福建!AX139+福建!BA139+福建!AF107</f>
        <v>3937959.88438613</v>
      </c>
      <c r="AB2" s="34">
        <f>江西!AU29+江西!AU44+江西!AU60+江西!AU76+江西!AU91+江西!AX123+江西!AX139+江西!BA139+江西!AF107</f>
        <v>6502262.64908174</v>
      </c>
      <c r="AC2" s="34">
        <f>山东!AU29+山东!AU44+山东!AU60+山东!AU76+山东!AU91+山东!AX123+山东!AX139+山东!BA139+山东!AF107</f>
        <v>8832094.0693721</v>
      </c>
      <c r="AD2" s="34">
        <f>河南!AU29+河南!AU44+河南!AU60+河南!AU76+河南!AU91+河南!AX123+河南!AX139+河南!BA139+河南!AF107</f>
        <v>12227777.1142032</v>
      </c>
      <c r="AE2" s="34">
        <f>湖北!AU29+湖北!AU44+湖北!AU60+湖北!AU76+湖北!AU91+湖北!AX123+湖北!AX139+湖北!BA139+湖北!AF107</f>
        <v>7019680.31090507</v>
      </c>
      <c r="AF2" s="34">
        <f>湖南!AU29+湖南!AU44+湖南!AU60+湖南!AU76+湖南!AU91+湖南!AX123+湖南!AX139+湖南!BA139+湖南!AF107</f>
        <v>13178958.0878909</v>
      </c>
      <c r="AG2" s="34">
        <f>广东!AU29+广东!AU44+广东!AU60+广东!AU76+广东!AU91+广东!AX123+广东!AX139+广东!BA139+广东!AF107</f>
        <v>7433469.31380577</v>
      </c>
      <c r="AH2" s="34">
        <f>广西!AU29+广西!AU44+广西!AU60+广西!AU76+广西!AU91+广西!AX123+广西!AX139+广西!BA139+广西!AF107</f>
        <v>7013210.26426568</v>
      </c>
      <c r="AI2" s="34">
        <f>海南!AU29+海南!AU44+海南!AU60+海南!AU76+海南!AU91+海南!AX123+海南!AX139+海南!BA139+海南!AF107</f>
        <v>1162203.51812673</v>
      </c>
      <c r="AJ2" s="34">
        <f>重庆!AU29+重庆!AU44+重庆!AU60+重庆!AU76+重庆!AU91+重庆!AX123+重庆!AX139+重庆!BA139+重庆!AF107</f>
        <v>3957458.51242022</v>
      </c>
      <c r="AK2" s="34">
        <f>四川!AU29+四川!AU44+四川!AU60+四川!AU76+四川!AU91+四川!AX123+四川!AX139+四川!BA139+四川!AF107</f>
        <v>14736110.9434636</v>
      </c>
      <c r="AL2" s="34">
        <f>贵州!AU29+贵州!AU44+贵州!AU60+贵州!AU76+贵州!AU91+贵州!AX123+贵州!AX139+贵州!BA139+贵州!AF107</f>
        <v>5170790.08544485</v>
      </c>
      <c r="AM2" s="34">
        <f>云南!AU29+云南!AU44+云南!AU60+云南!AU76+云南!AU91+云南!AX123+云南!AX139+云南!BA139+云南!AF107</f>
        <v>11720929.7741541</v>
      </c>
      <c r="AN2" s="34">
        <f>西藏!AU29+西藏!AU44+西藏!AU60+西藏!AU76+西藏!AU91+西藏!AX123+西藏!AX139+西藏!BA139+西藏!AX154+西藏!AF107</f>
        <v>262519.131773425</v>
      </c>
      <c r="AO2" s="34">
        <f>陕西!AU29+陕西!AU44+陕西!AU60+陕西!AU76+陕西!AU91+陕西!AX123+陕西!AX139+陕西!BA139+陕西!AF107</f>
        <v>3002457.9048627</v>
      </c>
      <c r="AP2" s="34">
        <f>甘肃!AU29+甘肃!AU44+甘肃!AU60+甘肃!AU76+甘肃!AU91+甘肃!AX123+甘肃!AX139+甘肃!BA139+甘肃!AX154+甘肃!AF107</f>
        <v>2402691.62752229</v>
      </c>
      <c r="AQ2" s="34">
        <f>青海!AU29+青海!AU44+青海!AU60+青海!AU76+青海!AU91+青海!AX123+青海!AX139+青海!BA139+青海!AX154+青海!AF107</f>
        <v>431071.072264766</v>
      </c>
      <c r="AR2" s="36">
        <f>宁夏!AU29+宁夏!AU44+宁夏!AU60+宁夏!AU76+宁夏!AU91+宁夏!AX123+宁夏!AX139+宁夏!BA139+宁夏!AX154+宁夏!AF107</f>
        <v>465977.585270785</v>
      </c>
      <c r="AS2" s="34">
        <f>新疆!AU29+新疆!AU44+新疆!AU60+新疆!AU76+新疆!AU91+新疆!AX123+新疆!AX139+新疆!BA139+新疆!AX154+新疆!AF107</f>
        <v>2032027.94221104</v>
      </c>
      <c r="AT2" s="34">
        <f>SUM(O2:AS2)</f>
        <v>154373450.455199</v>
      </c>
      <c r="AU2" s="38">
        <f t="shared" ref="AU2:AU13" si="0">AT2/10^6</f>
        <v>154.373450455199</v>
      </c>
      <c r="AV2" s="39">
        <f>(AU2-$AU$14)/$AU$14*100</f>
        <v>-19.2612957454228</v>
      </c>
      <c r="AW2" s="25">
        <f t="shared" ref="AW2:AW6" si="1">-AV2</f>
        <v>19.2612957454228</v>
      </c>
      <c r="AX2" s="39">
        <f>11480/12</f>
        <v>956.666666666667</v>
      </c>
      <c r="AY2" s="39">
        <f>AU2+AX2</f>
        <v>1111.04011712187</v>
      </c>
    </row>
    <row r="3" ht="16.8" spans="1:51">
      <c r="A3" s="4"/>
      <c r="B3" s="5" t="s">
        <v>41</v>
      </c>
      <c r="C3" s="3">
        <v>11.2</v>
      </c>
      <c r="D3" s="3">
        <v>5.9</v>
      </c>
      <c r="E3" s="3">
        <v>5.5</v>
      </c>
      <c r="F3" s="3">
        <v>1166.832</v>
      </c>
      <c r="G3"/>
      <c r="H3"/>
      <c r="I3"/>
      <c r="J3"/>
      <c r="K3"/>
      <c r="L3"/>
      <c r="M3"/>
      <c r="N3" s="34">
        <v>2</v>
      </c>
      <c r="O3" s="34">
        <f t="shared" ref="O3:O13" si="2">AU30+AU45+AU61+AU77+AU92+AF108+AX124+AX140+BA140</f>
        <v>114126.069287091</v>
      </c>
      <c r="P3" s="34">
        <f>天津!AU30+天津!AU45+天津!AU61+天津!AU77+天津!AU92+天津!AF108+天津!AX124+天津!AX140+天津!BA140</f>
        <v>608934.81179807</v>
      </c>
      <c r="Q3" s="34">
        <f>河北!AU30+河北!AU45+河北!AU61+河北!AU77+河北!AU92+河北!AX124+河北!AX140+河北!BA140+河北!AF108</f>
        <v>8139894.52801081</v>
      </c>
      <c r="R3" s="34">
        <f>山西!AU30+山西!AU45+山西!AU61+山西!AU77+山西!AU92+山西!AX124+山西!AX140+山西!BA140+山西!AF108</f>
        <v>2369104.41775312</v>
      </c>
      <c r="S3" s="34">
        <f>内蒙!AU30+内蒙!AU45+内蒙!AU61+内蒙!AU77+内蒙!AU92+内蒙!AF108+内蒙!AX124+内蒙!AX140+内蒙!BA140+内蒙!AX155</f>
        <v>2374762.38908611</v>
      </c>
      <c r="T3" s="34">
        <f>辽宁!AU30+辽宁!AU45+辽宁!AU61+辽宁!AU77+辽宁!AU92+辽宁!AX124+辽宁!AX140+辽宁!BA140+辽宁!AF108</f>
        <v>5685751.39887912</v>
      </c>
      <c r="U3" s="34">
        <f>吉林!AU30+吉林!AU45+吉林!AU61+吉林!AU77+吉林!AU92+吉林!AX124+吉林!AX140+吉林!BA140+吉林!AF108</f>
        <v>3890178.70720686</v>
      </c>
      <c r="V3" s="34">
        <f>黑龙江!AU30+黑龙江!AU45+黑龙江!AU61+黑龙江!AU77+黑龙江!AU92+黑龙江!AX124+黑龙江!AX140+黑龙江!BA140+黑龙江!AF108</f>
        <v>5368370.28274147</v>
      </c>
      <c r="W3" s="34">
        <f>上海!AU30+上海!AU45+上海!AU61+上海!AU77+上海!AU92+上海!AX124+上海!AX140+上海!BA140+上海!AF108</f>
        <v>356679.456994543</v>
      </c>
      <c r="X3" s="34">
        <f>江苏!AU30+江苏!AU45+江苏!AU61+江苏!AU77+江苏!AU92+江苏!AX124+江苏!AX140+江苏!BA140+江苏!AF108</f>
        <v>5875217.6940734</v>
      </c>
      <c r="Y3" s="34">
        <f>浙江!AU30+浙江!AU45+浙江!AU61+浙江!AU77+浙江!AU92+浙江!AX124+浙江!AX140+浙江!BA140+浙江!AF108</f>
        <v>2316326.68929655</v>
      </c>
      <c r="Z3" s="34">
        <f>安徽!AU30+安徽!AU45+安徽!AU61+安徽!AU77+安徽!AU92+安徽!AX124+安徽!AX140+安徽!BA140+安徽!AF108</f>
        <v>5914709.08453823</v>
      </c>
      <c r="AA3" s="34">
        <f>福建!AU30+福建!AU45+福建!AU61+福建!AU77+福建!AU92+福建!AX124+福建!AX140+福建!BA140+福建!AF108</f>
        <v>3973839.29534348</v>
      </c>
      <c r="AB3" s="34">
        <f>江西!AU30+江西!AU45+江西!AU61+江西!AU77+江西!AU92+江西!AX124+江西!AX140+江西!BA140+江西!AF108</f>
        <v>6564678.56404273</v>
      </c>
      <c r="AC3" s="34">
        <f>山东!AU30+山东!AU45+山东!AU61+山东!AU77+山东!AU92+山东!AX124+山东!AX140+山东!BA140+山东!AF108</f>
        <v>8881039.18931086</v>
      </c>
      <c r="AD3" s="34">
        <f>河南!AU30+河南!AU45+河南!AU61+河南!AU77+河南!AU92+河南!AX124+河南!AX140+河南!BA140+河南!AF108</f>
        <v>12341948.8698925</v>
      </c>
      <c r="AE3" s="34">
        <f>湖北!AU30+湖北!AU45+湖北!AU61+湖北!AU77+湖北!AU92+湖北!AX124+湖北!AX140+湖北!BA140+湖北!AF108</f>
        <v>7098990.804703</v>
      </c>
      <c r="AF3" s="34">
        <f>湖南!AU30+湖南!AU45+湖南!AU61+湖南!AU77+湖南!AU92+湖南!AX124+湖南!AX140+湖南!BA140+湖南!AF108</f>
        <v>13375929.3415242</v>
      </c>
      <c r="AG3" s="34">
        <f>广东!AU30+广东!AU45+广东!AU61+广东!AU77+广东!AU92+广东!AX124+广东!AX140+广东!BA140+广东!AF108</f>
        <v>7616992.17597901</v>
      </c>
      <c r="AH3" s="34">
        <f>广西!AU30+广西!AU45+广西!AU61+广西!AU77+广西!AU92+广西!AX124+广西!AX140+广西!BA140+广西!AF108</f>
        <v>7184940.56989038</v>
      </c>
      <c r="AI3" s="34">
        <f>海南!AU30+海南!AU45+海南!AU61+海南!AU77+海南!AU92+海南!AX124+海南!AX140+海南!BA140+海南!AF108</f>
        <v>1180048.85504976</v>
      </c>
      <c r="AJ3" s="34">
        <f>重庆!AU30+重庆!AU45+重庆!AU61+重庆!AU77+重庆!AU92+重庆!AX124+重庆!AX140+重庆!BA140+重庆!AF108</f>
        <v>3987985.0096228</v>
      </c>
      <c r="AK3" s="34">
        <f>四川!AU30+四川!AU45+四川!AU61+四川!AU77+四川!AU92+四川!AX124+四川!AX140+四川!BA140+四川!AF108</f>
        <v>14796591.0345339</v>
      </c>
      <c r="AL3" s="34">
        <f>贵州!AU30+贵州!AU45+贵州!AU61+贵州!AU77+贵州!AU92+贵州!AX124+贵州!AX140+贵州!BA140+贵州!AF108</f>
        <v>5212174.41067604</v>
      </c>
      <c r="AM3" s="34">
        <f>云南!AU30+云南!AU45+云南!AU61+云南!AU77+云南!AU92+云南!AX124+云南!AX140+云南!BA140+云南!AF108</f>
        <v>11906745.9672033</v>
      </c>
      <c r="AN3" s="34">
        <f>西藏!AU30+西藏!AU45+西藏!AU61+西藏!AU77+西藏!AU92+西藏!AX124+西藏!AX140+西藏!BA140+西藏!AX155+西藏!AF108</f>
        <v>262956.97497456</v>
      </c>
      <c r="AO3" s="34">
        <f>陕西!AU30+陕西!AU45+陕西!AU61+陕西!AU77+陕西!AU92+陕西!AX124+陕西!AX140+陕西!BA140+陕西!AF108</f>
        <v>3014533.22388383</v>
      </c>
      <c r="AP3" s="34">
        <f>甘肃!AU30+甘肃!AU45+甘肃!AU61+甘肃!AU77+甘肃!AU92+甘肃!AX124+甘肃!AX140+甘肃!BA140+甘肃!AX155+甘肃!AF108</f>
        <v>2406071.59514327</v>
      </c>
      <c r="AQ3" s="34">
        <f>青海!AU30+青海!AU45+青海!AU61+青海!AU77+青海!AU92+青海!AX124+青海!AX140+青海!BA140+青海!AX155+青海!AF108</f>
        <v>431531.518896615</v>
      </c>
      <c r="AR3" s="36">
        <f>宁夏!AU30+宁夏!AU45+宁夏!AU61+宁夏!AU77+宁夏!AU92+宁夏!AX124+宁夏!AX140+宁夏!BA140+宁夏!AX155+宁夏!AF108</f>
        <v>467381.464695692</v>
      </c>
      <c r="AS3" s="34">
        <f>新疆!AU30+新疆!AU45+新疆!AU61+新疆!AU77+新疆!AU92+新疆!AX124+新疆!AX140+新疆!BA140+新疆!AX155+新疆!AF108</f>
        <v>2034170.92373916</v>
      </c>
      <c r="AT3" s="34">
        <f t="shared" ref="AT3:AT13" si="3">SUM(O3:AS3)</f>
        <v>155752605.31877</v>
      </c>
      <c r="AU3" s="40">
        <f t="shared" si="0"/>
        <v>155.75260531877</v>
      </c>
      <c r="AV3" s="39">
        <f t="shared" ref="AV3:AV13" si="4">(AU3-$AU$14)/$AU$14*100</f>
        <v>-18.5399853366524</v>
      </c>
      <c r="AW3" s="25">
        <f t="shared" si="1"/>
        <v>18.5399853366524</v>
      </c>
      <c r="AX3" s="39">
        <f t="shared" ref="AX3:AX13" si="5">11480/12</f>
        <v>956.666666666667</v>
      </c>
      <c r="AY3" s="42">
        <f t="shared" ref="AY3:AY13" si="6">AU3+AX3</f>
        <v>1112.41927198544</v>
      </c>
    </row>
    <row r="4" ht="16.8" spans="1:51">
      <c r="A4" s="4"/>
      <c r="B4" s="5" t="s">
        <v>42</v>
      </c>
      <c r="C4" s="3"/>
      <c r="D4" s="3">
        <v>14.4</v>
      </c>
      <c r="E4" s="3">
        <v>5.9</v>
      </c>
      <c r="F4" s="3">
        <v>1192.09</v>
      </c>
      <c r="G4"/>
      <c r="H4"/>
      <c r="I4"/>
      <c r="J4"/>
      <c r="K4"/>
      <c r="L4"/>
      <c r="M4"/>
      <c r="N4" s="34">
        <v>3</v>
      </c>
      <c r="O4" s="34">
        <f t="shared" si="2"/>
        <v>115293.407666032</v>
      </c>
      <c r="P4" s="34">
        <f>天津!AU31+天津!AU46+天津!AU62+天津!AU78+天津!AU93+天津!AF109+天津!AX125+天津!AX141+天津!BA141</f>
        <v>616572.763446127</v>
      </c>
      <c r="Q4" s="34">
        <f>河北!AU31+河北!AU46+河北!AU62+河北!AU78+河北!AU93+河北!AX125+河北!AX141+河北!BA141+河北!AF109</f>
        <v>8267434.20486814</v>
      </c>
      <c r="R4" s="34">
        <f>山西!AU31+山西!AU46+山西!AU62+山西!AU78+山西!AU93+山西!AX125+山西!AX141+山西!BA141+山西!AF109</f>
        <v>2395977.42630575</v>
      </c>
      <c r="S4" s="34">
        <f>内蒙!AU31+内蒙!AU46+内蒙!AU62+内蒙!AU78+内蒙!AU93+内蒙!AF109+内蒙!AX125+内蒙!AX141+内蒙!BA141+内蒙!AX156</f>
        <v>2384161.86127046</v>
      </c>
      <c r="T4" s="34">
        <f>辽宁!AU31+辽宁!AU46+辽宁!AU62+辽宁!AU78+辽宁!AU93+辽宁!AX125+辽宁!AX141+辽宁!BA141+辽宁!AF109</f>
        <v>5717975.7882762</v>
      </c>
      <c r="U4" s="34">
        <f>吉林!AU31+吉林!AU46+吉林!AU62+吉林!AU78+吉林!AU93+吉林!AX125+吉林!AX141+吉林!BA141+吉林!AF109</f>
        <v>3900255.21171988</v>
      </c>
      <c r="V4" s="34">
        <f>黑龙江!AU31+黑龙江!AU46+黑龙江!AU62+黑龙江!AU78+黑龙江!AU93+黑龙江!AX125+黑龙江!AX141+黑龙江!BA141+黑龙江!AF109</f>
        <v>5374409.61301281</v>
      </c>
      <c r="W4" s="34">
        <f>上海!AU31+上海!AU46+上海!AU62+上海!AU78+上海!AU93+上海!AX125+上海!AX141+上海!BA141+上海!AF109</f>
        <v>365366.90856588</v>
      </c>
      <c r="X4" s="34">
        <f>江苏!AU31+江苏!AU46+江苏!AU62+江苏!AU78+江苏!AU93+江苏!AX125+江苏!AX141+江苏!BA141+江苏!AF109</f>
        <v>6008700.22864719</v>
      </c>
      <c r="Y4" s="34">
        <f>浙江!AU31+浙江!AU46+浙江!AU62+浙江!AU78+浙江!AU93+浙江!AX125+浙江!AX141+浙江!BA141+浙江!AF109</f>
        <v>2388697.97096002</v>
      </c>
      <c r="Z4" s="34">
        <f>安徽!AU31+安徽!AU46+安徽!AU62+安徽!AU78+安徽!AU93+安徽!AX125+安徽!AX141+安徽!BA141+安徽!AF109</f>
        <v>6075703.60218657</v>
      </c>
      <c r="AA4" s="34">
        <f>福建!AU31+福建!AU46+福建!AU62+福建!AU78+福建!AU93+福建!AX125+福建!AX141+福建!BA141+福建!AF109</f>
        <v>4148275.26351578</v>
      </c>
      <c r="AB4" s="34">
        <f>江西!AU31+江西!AU46+江西!AU62+江西!AU78+江西!AU93+江西!AX125+江西!AX141+江西!BA141+江西!AF109</f>
        <v>6822096.51759492</v>
      </c>
      <c r="AC4" s="34">
        <f>山东!AU31+山东!AU46+山东!AU62+山东!AU78+山东!AU93+山东!AX125+山东!AX141+山东!BA141+山东!AF109</f>
        <v>9115427.55472204</v>
      </c>
      <c r="AD4" s="34">
        <f>河南!AU31+河南!AU46+河南!AU62+河南!AU78+河南!AU93+河南!AX125+河南!AX141+河南!BA141+河南!AF109</f>
        <v>12778749.9589669</v>
      </c>
      <c r="AE4" s="34">
        <f>湖北!AU31+湖北!AU46+湖北!AU62+湖北!AU78+湖北!AU93+湖北!AX125+湖北!AX141+湖北!BA141+湖北!AF109</f>
        <v>7363915.4951391</v>
      </c>
      <c r="AF4" s="34">
        <f>湖南!AU31+湖南!AU46+湖南!AU62+湖南!AU78+湖南!AU93+湖南!AX125+湖南!AX141+湖南!BA141+湖南!AF109</f>
        <v>14000145.1766067</v>
      </c>
      <c r="AG4" s="34">
        <f>广东!AU31+广东!AU46+广东!AU62+广东!AU78+广东!AU93+广东!AX125+广东!AX141+广东!BA141+广东!AF109</f>
        <v>9820928.28689656</v>
      </c>
      <c r="AH4" s="34">
        <f>广西!AU31+广西!AU46+广西!AU62+广西!AU78+广西!AU93+广西!AX125+广西!AX141+广西!BA141+广西!AF109</f>
        <v>9269871.08523304</v>
      </c>
      <c r="AI4" s="34">
        <f>海南!AU31+海南!AU46+海南!AU62+海南!AU78+海南!AU93+海南!AX125+海南!AX141+海南!BA141+海南!AF109</f>
        <v>1239979.56745326</v>
      </c>
      <c r="AJ4" s="34">
        <f>重庆!AU31+重庆!AU46+重庆!AU62+重庆!AU78+重庆!AU93+重庆!AX125+重庆!AX141+重庆!BA141+重庆!AF109</f>
        <v>4109958.7296834</v>
      </c>
      <c r="AK4" s="34">
        <f>四川!AU31+四川!AU46+四川!AU62+四川!AU78+四川!AU93+四川!AX125+四川!AX141+四川!BA141+四川!AF109</f>
        <v>14978511.4561125</v>
      </c>
      <c r="AL4" s="34">
        <f>贵州!AU31+贵州!AU46+贵州!AU62+贵州!AU78+贵州!AU93+贵州!AX125+贵州!AX141+贵州!BA141+贵州!AF109</f>
        <v>5368721.4281613</v>
      </c>
      <c r="AM4" s="34">
        <f>云南!AU31+云南!AU46+云南!AU62+云南!AU78+云南!AU93+云南!AX125+云南!AX141+云南!BA141+云南!AF109</f>
        <v>12376341.5615434</v>
      </c>
      <c r="AN4" s="34">
        <f>西藏!AU31+西藏!AU46+西藏!AU62+西藏!AU78+西藏!AU93+西藏!AX125+西藏!AX141+西藏!BA141+西藏!AX156+西藏!AF109</f>
        <v>263655.311273352</v>
      </c>
      <c r="AO4" s="34">
        <f>陕西!AU31+陕西!AU46+陕西!AU62+陕西!AU78+陕西!AU93+陕西!AX125+陕西!AX141+陕西!BA141+陕西!AF109</f>
        <v>3058346.49939366</v>
      </c>
      <c r="AP4" s="34">
        <f>甘肃!AU31+甘肃!AU46+甘肃!AU62+甘肃!AU78+甘肃!AU93+甘肃!AX125+甘肃!AX141+甘肃!BA141+甘肃!AX156+甘肃!AF109</f>
        <v>2427555.45699764</v>
      </c>
      <c r="AQ4" s="34">
        <f>青海!AU31+青海!AU46+青海!AU62+青海!AU78+青海!AU93+青海!AX125+青海!AX141+青海!BA141+青海!AX156+青海!AF109</f>
        <v>433267.357127614</v>
      </c>
      <c r="AR4" s="36">
        <f>宁夏!AU31+宁夏!AU46+宁夏!AU62+宁夏!AU78+宁夏!AU93+宁夏!AX125+宁夏!AX141+宁夏!BA141+宁夏!AX156+宁夏!AF109</f>
        <v>475497.356145554</v>
      </c>
      <c r="AS4" s="34">
        <f>新疆!AU31+新疆!AU46+新疆!AU62+新疆!AU78+新疆!AU93+新疆!AX125+新疆!AX141+新疆!BA141+新疆!AX156+新疆!AF109</f>
        <v>2051843.17027171</v>
      </c>
      <c r="AT4" s="34">
        <f t="shared" si="3"/>
        <v>163713636.219764</v>
      </c>
      <c r="AU4" s="38">
        <f t="shared" si="0"/>
        <v>163.713636219764</v>
      </c>
      <c r="AV4" s="39">
        <f t="shared" si="4"/>
        <v>-14.3762945104026</v>
      </c>
      <c r="AW4" s="25">
        <f t="shared" si="1"/>
        <v>14.3762945104026</v>
      </c>
      <c r="AX4" s="39">
        <f t="shared" si="5"/>
        <v>956.666666666667</v>
      </c>
      <c r="AY4" s="39">
        <f t="shared" si="6"/>
        <v>1120.38030288643</v>
      </c>
    </row>
    <row r="5" ht="16.8" spans="1:51">
      <c r="A5" s="4"/>
      <c r="B5" s="5" t="s">
        <v>43</v>
      </c>
      <c r="C5" s="3"/>
      <c r="D5" s="3">
        <v>0.0999999999999979</v>
      </c>
      <c r="E5" s="3">
        <v>0</v>
      </c>
      <c r="F5" s="3">
        <v>1655.64</v>
      </c>
      <c r="G5"/>
      <c r="H5"/>
      <c r="I5"/>
      <c r="J5"/>
      <c r="K5"/>
      <c r="L5"/>
      <c r="M5"/>
      <c r="N5" s="34">
        <v>4</v>
      </c>
      <c r="O5" s="34">
        <f t="shared" si="2"/>
        <v>118225.212141462</v>
      </c>
      <c r="P5" s="34">
        <f>天津!AU32+天津!AU47+天津!AU63+天津!AU79+天津!AU94+天津!AF110+天津!AX126+天津!AX142+天津!BA142</f>
        <v>637678.284757853</v>
      </c>
      <c r="Q5" s="34">
        <f>河北!AU32+河北!AU47+河北!AU63+河北!AU79+河北!AU94+河北!AX126+河北!AX142+河北!BA142+河北!AF110</f>
        <v>8573549.77521551</v>
      </c>
      <c r="R5" s="34">
        <f>山西!AU32+山西!AU47+山西!AU63+山西!AU79+山西!AU94+山西!AX126+山西!AX142+山西!BA142+山西!AF110</f>
        <v>2446460.57274173</v>
      </c>
      <c r="S5" s="34">
        <f>内蒙!AU32+内蒙!AU47+内蒙!AU63+内蒙!AU79+内蒙!AU94+内蒙!AF110+内蒙!AX126+内蒙!AX142+内蒙!BA142+内蒙!AX157</f>
        <v>2427295.62385042</v>
      </c>
      <c r="T5" s="34">
        <f>辽宁!AU32+辽宁!AU47+辽宁!AU63+辽宁!AU79+辽宁!AU94+辽宁!AX126+辽宁!AX142+辽宁!BA142+辽宁!AF110</f>
        <v>5837788.37249496</v>
      </c>
      <c r="U5" s="34">
        <f>吉林!AU32+吉林!AU47+吉林!AU63+吉林!AU79+吉林!AU94+吉林!AX126+吉林!AX142+吉林!BA142+吉林!AF110</f>
        <v>3962686.81481599</v>
      </c>
      <c r="V5" s="34">
        <f>黑龙江!AU32+黑龙江!AU47+黑龙江!AU63+黑龙江!AU79+黑龙江!AU94+黑龙江!AX126+黑龙江!AX142+黑龙江!BA142+黑龙江!AF110</f>
        <v>5430571.39917579</v>
      </c>
      <c r="W5" s="34">
        <f>上海!AU32+上海!AU47+上海!AU63+上海!AU79+上海!AU94+上海!AX126+上海!AX142+上海!BA142+上海!AF110</f>
        <v>450010.20965689</v>
      </c>
      <c r="X5" s="34">
        <f>江苏!AU32+江苏!AU47+江苏!AU63+江苏!AU79+江苏!AU94+江苏!AX126+江苏!AX142+江苏!BA142+江苏!AF110</f>
        <v>7407319.12533982</v>
      </c>
      <c r="Y5" s="34">
        <f>浙江!AU32+浙江!AU47+浙江!AU63+浙江!AU79+浙江!AU94+浙江!AX126+浙江!AX142+浙江!BA142+浙江!AF110</f>
        <v>2946935.76639188</v>
      </c>
      <c r="Z5" s="34">
        <f>安徽!AU32+安徽!AU47+安徽!AU63+安徽!AU79+安徽!AU94+安徽!AX126+安徽!AX142+安徽!BA142+安徽!AF110</f>
        <v>7494305.73857841</v>
      </c>
      <c r="AA5" s="34">
        <f>福建!AU32+福建!AU47+福建!AU63+福建!AU79+福建!AU94+福建!AX126+福建!AX142+福建!BA142+福建!AF110</f>
        <v>5144306.94481146</v>
      </c>
      <c r="AB5" s="34">
        <f>江西!AU32+江西!AU47+江西!AU63+江西!AU79+江西!AU94+江西!AX126+江西!AX142+江西!BA142+江西!AF110</f>
        <v>8458171.71990098</v>
      </c>
      <c r="AC5" s="34">
        <f>山东!AU32+山东!AU47+山东!AU63+山东!AU79+山东!AU94+山东!AX126+山东!AX142+山东!BA142+山东!AF110</f>
        <v>11404133.220266</v>
      </c>
      <c r="AD5" s="34">
        <f>河南!AU32+河南!AU47+河南!AU63+河南!AU79+河南!AU94+河南!AX126+河南!AX142+河南!BA142+河南!AF110</f>
        <v>15839780.7808124</v>
      </c>
      <c r="AE5" s="34">
        <f>湖北!AU32+湖北!AU47+湖北!AU63+湖北!AU79+湖北!AU94+湖北!AX126+湖北!AX142+湖北!BA142+湖北!AF110</f>
        <v>7625150.29534089</v>
      </c>
      <c r="AF5" s="34">
        <f>湖南!AU32+湖南!AU47+湖南!AU63+湖南!AU79+湖南!AU94+湖南!AX126+湖南!AX142+湖南!BA142+湖南!AF110</f>
        <v>14586977.5335133</v>
      </c>
      <c r="AG5" s="34">
        <f>广东!AU32+广东!AU47+广东!AU63+广东!AU79+广东!AU94+广东!AX126+广东!AX142+广东!BA142+广东!AF110</f>
        <v>10474706.2697874</v>
      </c>
      <c r="AH5" s="34">
        <f>广西!AU32+广西!AU47+广西!AU63+广西!AU79+广西!AU94+广西!AX126+广西!AX142+广西!BA142+广西!AF110</f>
        <v>9755333.200144</v>
      </c>
      <c r="AI5" s="34">
        <f>海南!AU32+海南!AU47+海南!AU63+海南!AU79+海南!AU94+海南!AX126+海南!AX142+海南!BA142+海南!AF110</f>
        <v>1321260.27340512</v>
      </c>
      <c r="AJ5" s="34">
        <f>重庆!AU32+重庆!AU47+重庆!AU63+重庆!AU79+重庆!AU94+重庆!AX126+重庆!AX142+重庆!BA142+重庆!AF110</f>
        <v>4242316.11188121</v>
      </c>
      <c r="AK5" s="34">
        <f>四川!AU32+四川!AU47+四川!AU63+四川!AU79+四川!AU94+四川!AX126+四川!AX142+四川!BA142+四川!AF110</f>
        <v>15360191.1299783</v>
      </c>
      <c r="AL5" s="34">
        <f>贵州!AU32+贵州!AU47+贵州!AU63+贵州!AU79+贵州!AU94+贵州!AX126+贵州!AX142+贵州!BA142+贵州!AF110</f>
        <v>5548925.07536368</v>
      </c>
      <c r="AM5" s="34">
        <f>云南!AU32+云南!AU47+云南!AU63+云南!AU79+云南!AU94+云南!AX126+云南!AX142+云南!BA142+云南!AF110</f>
        <v>15841745.9657066</v>
      </c>
      <c r="AN5" s="34">
        <f>西藏!AU32+西藏!AU47+西藏!AU63+西藏!AU79+西藏!AU94+西藏!AX126+西藏!AX142+西藏!BA142+西藏!AX157+西藏!AF110</f>
        <v>265797.842578296</v>
      </c>
      <c r="AO5" s="34">
        <f>陕西!AU32+陕西!AU47+陕西!AU63+陕西!AU79+陕西!AU94+陕西!AX126+陕西!AX142+陕西!BA142+陕西!AF110</f>
        <v>3130639.75012794</v>
      </c>
      <c r="AP5" s="34">
        <f>甘肃!AU32+甘肃!AU47+甘肃!AU63+甘肃!AU79+甘肃!AU94+甘肃!AX126+甘肃!AX142+甘肃!BA142+甘肃!AX157+甘肃!AF110</f>
        <v>2470168.44073513</v>
      </c>
      <c r="AQ5" s="34">
        <f>青海!AU32+青海!AU47+青海!AU63+青海!AU79+青海!AU94+青海!AX126+青海!AX142+青海!BA142+青海!AX157+青海!AF110</f>
        <v>438108.994723799</v>
      </c>
      <c r="AR5" s="36">
        <f>宁夏!AU32+宁夏!AU47+宁夏!AU63+宁夏!AU79+宁夏!AU94+宁夏!AX126+宁夏!AX142+宁夏!BA142+宁夏!AX157+宁夏!AF110</f>
        <v>489300.593576895</v>
      </c>
      <c r="AS5" s="34">
        <f>新疆!AU32+新疆!AU47+新疆!AU63+新疆!AU79+新疆!AU94+新疆!AX126+新疆!AX142+新疆!BA142+新疆!AX157+新疆!AF110</f>
        <v>2091262.14199195</v>
      </c>
      <c r="AT5" s="34">
        <f t="shared" si="3"/>
        <v>182221103.179806</v>
      </c>
      <c r="AU5" s="38">
        <f t="shared" si="0"/>
        <v>182.221103179806</v>
      </c>
      <c r="AV5" s="39">
        <f t="shared" si="4"/>
        <v>-4.69672268647753</v>
      </c>
      <c r="AW5" s="25">
        <f t="shared" si="1"/>
        <v>4.69672268647753</v>
      </c>
      <c r="AX5" s="39">
        <f t="shared" si="5"/>
        <v>956.666666666667</v>
      </c>
      <c r="AY5" s="39">
        <f t="shared" si="6"/>
        <v>1138.88776984647</v>
      </c>
    </row>
    <row r="6" ht="16.8" spans="1:51">
      <c r="A6" s="4" t="s">
        <v>44</v>
      </c>
      <c r="B6" s="5" t="s">
        <v>40</v>
      </c>
      <c r="C6" s="3">
        <v>70.8</v>
      </c>
      <c r="D6" s="3">
        <v>59.5</v>
      </c>
      <c r="E6" s="3"/>
      <c r="F6" s="3"/>
      <c r="G6"/>
      <c r="H6"/>
      <c r="I6"/>
      <c r="J6"/>
      <c r="K6"/>
      <c r="L6"/>
      <c r="M6"/>
      <c r="N6" s="34">
        <v>5</v>
      </c>
      <c r="O6" s="34">
        <f t="shared" si="2"/>
        <v>141420.539491349</v>
      </c>
      <c r="P6" s="34">
        <f>天津!AU33+天津!AU48+天津!AU64+天津!AU80+天津!AU95+天津!AF111+天津!AX127+天津!AX143+天津!BA143</f>
        <v>756819.335536283</v>
      </c>
      <c r="Q6" s="34">
        <f>河北!AU33+河北!AU48+河北!AU64+河北!AU80+河北!AU95+河北!AX127+河北!AX143+河北!BA143+河北!AF111</f>
        <v>8364727.9481578</v>
      </c>
      <c r="R6" s="34">
        <f>山西!AU33+山西!AU48+山西!AU64+山西!AU80+山西!AU95+山西!AX127+山西!AX143+山西!BA143+山西!AF111</f>
        <v>2922214.1296405</v>
      </c>
      <c r="S6" s="34">
        <f>内蒙!AU33+内蒙!AU48+内蒙!AU64+内蒙!AU80+内蒙!AU95+内蒙!AF111+内蒙!AX127+内蒙!AX143+内蒙!BA143+内蒙!AX158</f>
        <v>3013092.19623476</v>
      </c>
      <c r="T6" s="34">
        <f>辽宁!AU33+辽宁!AU48+辽宁!AU64+辽宁!AU80+辽宁!AU95+辽宁!AX127+辽宁!AX143+辽宁!BA143+辽宁!AF111</f>
        <v>7027119.33641242</v>
      </c>
      <c r="U6" s="34">
        <f>吉林!AU33+吉林!AU48+吉林!AU64+吉林!AU80+吉林!AU95+吉林!AX127+吉林!AX143+吉林!BA143+吉林!AF111</f>
        <v>4797697.75349073</v>
      </c>
      <c r="V6" s="34">
        <f>黑龙江!AU33+黑龙江!AU48+黑龙江!AU64+黑龙江!AU80+黑龙江!AU95+黑龙江!AX127+黑龙江!AX143+黑龙江!BA143+黑龙江!AF111</f>
        <v>5422300.67517322</v>
      </c>
      <c r="W6" s="34">
        <f>上海!AU33+上海!AU48+上海!AU64+上海!AU80+上海!AU95+上海!AX127+上海!AX143+上海!BA143+上海!AF111</f>
        <v>439523.341778005</v>
      </c>
      <c r="X6" s="34">
        <f>江苏!AU33+江苏!AU48+江苏!AU64+江苏!AU80+江苏!AU95+江苏!AX127+江苏!AX143+江苏!BA143+江苏!AF111</f>
        <v>7245431.64624654</v>
      </c>
      <c r="Y6" s="34">
        <f>浙江!AU33+浙江!AU48+浙江!AU64+浙江!AU80+浙江!AU95+浙江!AX127+浙江!AX143+浙江!BA143+浙江!AF111</f>
        <v>2856136.45646756</v>
      </c>
      <c r="Z6" s="34">
        <f>安徽!AU33+安徽!AU48+安徽!AU64+安徽!AU80+安徽!AU95+安徽!AX127+安徽!AX143+安徽!BA143+安徽!AF111</f>
        <v>7307778.00748513</v>
      </c>
      <c r="AA6" s="34">
        <f>福建!AU33+福建!AU48+福建!AU64+福建!AU80+福建!AU95+福建!AX127+福建!AX143+福建!BA143+福建!AF111</f>
        <v>4906103.42399715</v>
      </c>
      <c r="AB6" s="34">
        <f>江西!AU33+江西!AU48+江西!AU64+江西!AU80+江西!AU95+江西!AX127+江西!AX143+江西!BA143+江西!AF111</f>
        <v>8116396.19844864</v>
      </c>
      <c r="AC6" s="34">
        <f>山东!AU33+山东!AU48+山东!AU64+山东!AU80+山东!AU95+山东!AX127+山东!AX143+山东!BA143+山东!AF111</f>
        <v>11060105.2836995</v>
      </c>
      <c r="AD6" s="34">
        <f>河南!AU33+河南!AU48+河南!AU64+河南!AU80+河南!AU95+河南!AX127+河南!AX143+河南!BA143+河南!AF111</f>
        <v>15325279.833872</v>
      </c>
      <c r="AE6" s="34">
        <f>湖北!AU33+湖北!AU48+湖北!AU64+湖北!AU80+湖北!AU95+湖北!AX127+湖北!AX143+湖北!BA143+湖北!AF111</f>
        <v>8754230.42387314</v>
      </c>
      <c r="AF6" s="34">
        <f>湖南!AU33+湖南!AU48+湖南!AU64+湖南!AU80+湖南!AU95+湖南!AX127+湖南!AX143+湖南!BA143+湖南!AF111</f>
        <v>16513066.7263093</v>
      </c>
      <c r="AG6" s="34">
        <f>广东!AU33+广东!AU48+广东!AU64+广东!AU80+广东!AU95+广东!AX127+广东!AX143+广东!BA143+广东!AF111</f>
        <v>9509807.75277687</v>
      </c>
      <c r="AH6" s="34">
        <f>广西!AU33+广西!AU48+广西!AU64+广西!AU80+广西!AU95+广西!AX127+广西!AX143+广西!BA143+广西!AF111</f>
        <v>8943978.03768503</v>
      </c>
      <c r="AI6" s="34">
        <f>海南!AU33+海南!AU48+海南!AU64+海南!AU80+海南!AU95+海南!AX127+海南!AX143+海南!BA143+海南!AF111</f>
        <v>1279348.1476697</v>
      </c>
      <c r="AJ6" s="34">
        <f>重庆!AU33+重庆!AU48+重庆!AU64+重庆!AU80+重庆!AU95+重庆!AX127+重庆!AX143+重庆!BA143+重庆!AF111</f>
        <v>4934012.66985665</v>
      </c>
      <c r="AK6" s="34">
        <f>四川!AU33+四川!AU48+四川!AU64+四川!AU80+四川!AU95+四川!AX127+四川!AX143+四川!BA143+四川!AF111</f>
        <v>14996995.8118854</v>
      </c>
      <c r="AL6" s="34">
        <f>贵州!AU33+贵州!AU48+贵州!AU64+贵州!AU80+贵州!AU95+贵州!AX127+贵州!AX143+贵州!BA143+贵州!AF111</f>
        <v>5292657.44418445</v>
      </c>
      <c r="AM6" s="34">
        <f>云南!AU33+云南!AU48+云南!AU64+云南!AU80+云南!AU95+云南!AX127+云南!AX143+云南!BA143+云南!AF111</f>
        <v>14760309.932519</v>
      </c>
      <c r="AN6" s="34">
        <f>西藏!AU33+西藏!AU48+西藏!AU64+西藏!AU80+西藏!AU95+西藏!AX127+西藏!AX143+西藏!BA143+西藏!AX158+西藏!AF111</f>
        <v>263477.584462198</v>
      </c>
      <c r="AO6" s="34">
        <f>陕西!AU33+陕西!AU48+陕西!AU64+陕西!AU80+陕西!AU95+陕西!AX127+陕西!AX143+陕西!BA143+陕西!AF111</f>
        <v>3054160.96458114</v>
      </c>
      <c r="AP6" s="34">
        <f>甘肃!AU33+甘肃!AU48+甘肃!AU64+甘肃!AU80+甘肃!AU95+甘肃!AX127+甘肃!AX143+甘肃!BA143+甘肃!AX158+甘肃!AF111</f>
        <v>2430825.38755535</v>
      </c>
      <c r="AQ6" s="34">
        <f>青海!AU33+青海!AU48+青海!AU64+青海!AU80+青海!AU95+青海!AX127+青海!AX143+青海!BA143+青海!AX158+青海!AF111</f>
        <v>433243.488976958</v>
      </c>
      <c r="AR6" s="36">
        <f>宁夏!AU33+宁夏!AU48+宁夏!AU64+宁夏!AU80+宁夏!AU95+宁夏!AX127+宁夏!AX143+宁夏!BA143+宁夏!AX158+宁夏!AF111</f>
        <v>475730.111558039</v>
      </c>
      <c r="AS6" s="34">
        <f>新疆!AU33+新疆!AU48+新疆!AU64+新疆!AU80+新疆!AU95+新疆!AX127+新疆!AX143+新疆!BA143+新疆!AX158+新疆!AF111</f>
        <v>2679674.99941951</v>
      </c>
      <c r="AT6" s="34">
        <f t="shared" si="3"/>
        <v>184023665.589444</v>
      </c>
      <c r="AU6" s="38">
        <f t="shared" si="0"/>
        <v>184.023665589444</v>
      </c>
      <c r="AV6" s="39">
        <f t="shared" si="4"/>
        <v>-3.75396631960842</v>
      </c>
      <c r="AW6" s="25">
        <f t="shared" si="1"/>
        <v>3.75396631960842</v>
      </c>
      <c r="AX6" s="39">
        <f t="shared" si="5"/>
        <v>956.666666666667</v>
      </c>
      <c r="AY6" s="39">
        <f t="shared" si="6"/>
        <v>1140.69033225611</v>
      </c>
    </row>
    <row r="7" ht="16.8" spans="1:51">
      <c r="A7" s="4"/>
      <c r="B7" s="5" t="s">
        <v>45</v>
      </c>
      <c r="C7" s="3"/>
      <c r="D7" s="3">
        <v>15.8</v>
      </c>
      <c r="E7" s="3">
        <v>6.3</v>
      </c>
      <c r="F7" s="3">
        <v>93.9145</v>
      </c>
      <c r="G7"/>
      <c r="H7"/>
      <c r="I7"/>
      <c r="J7"/>
      <c r="K7"/>
      <c r="L7"/>
      <c r="M7"/>
      <c r="N7" s="34">
        <v>6</v>
      </c>
      <c r="O7" s="34">
        <f t="shared" si="2"/>
        <v>148090.053770287</v>
      </c>
      <c r="P7" s="34">
        <f>天津!AU34+天津!AU49+天津!AU65+天津!AU81+天津!AU96+天津!AF112+天津!AX128+天津!AX144+天津!BA144</f>
        <v>802062.865280259</v>
      </c>
      <c r="Q7" s="34">
        <f>河北!AU34+河北!AU49+河北!AU65+河北!AU81+河北!AU96+河北!AX128+河北!AX144+河北!BA144+河北!AF112</f>
        <v>10817039.2069056</v>
      </c>
      <c r="R7" s="34">
        <f>山西!AU34+山西!AU49+山西!AU65+山西!AU81+山西!AU96+山西!AX128+山西!AX144+山西!BA144+山西!AF112</f>
        <v>3043944.03221223</v>
      </c>
      <c r="S7" s="34">
        <f>内蒙!AU34+内蒙!AU49+内蒙!AU65+内蒙!AU81+内蒙!AU96+内蒙!AF112+内蒙!AX128+内蒙!AX144+内蒙!BA144+内蒙!AX159</f>
        <v>3119711.46459913</v>
      </c>
      <c r="T7" s="34">
        <f>辽宁!AU34+辽宁!AU49+辽宁!AU65+辽宁!AU81+辽宁!AU96+辽宁!AX128+辽宁!AX144+辽宁!BA144+辽宁!AF112</f>
        <v>7285336.58184658</v>
      </c>
      <c r="U7" s="34">
        <f>吉林!AU34+吉林!AU49+吉林!AU65+吉林!AU81+吉林!AU96+吉林!AX128+吉林!AX144+吉林!BA144+吉林!AF112</f>
        <v>4952186.14629751</v>
      </c>
      <c r="V7" s="34">
        <f>黑龙江!AU34+黑龙江!AU49+黑龙江!AU65+黑龙江!AU81+黑龙江!AU96+黑龙江!AX128+黑龙江!AX144+黑龙江!BA144+黑龙江!AF112</f>
        <v>6798686.7892571</v>
      </c>
      <c r="W7" s="34">
        <f>上海!AU34+上海!AU49+上海!AU65+上海!AU81+上海!AU96+上海!AX128+上海!AX144+上海!BA144+上海!AF112</f>
        <v>467244.977895129</v>
      </c>
      <c r="X7" s="34">
        <f>江苏!AU34+江苏!AU49+江苏!AU65+江苏!AU81+江苏!AU96+江苏!AX128+江苏!AX144+江苏!BA144+江苏!AF112</f>
        <v>7709272.47407656</v>
      </c>
      <c r="Y7" s="34">
        <f>浙江!AU34+浙江!AU49+浙江!AU65+浙江!AU81+浙江!AU96+浙江!AX128+浙江!AX144+浙江!BA144+浙江!AF112</f>
        <v>3195282.31559789</v>
      </c>
      <c r="Z7" s="34">
        <f>安徽!AU34+安徽!AU49+安徽!AU65+安徽!AU81+安徽!AU96+安徽!AX128+安徽!AX144+安徽!BA144+安徽!AF112</f>
        <v>8178228.30143762</v>
      </c>
      <c r="AA7" s="34">
        <f>福建!AU34+福建!AU49+福建!AU65+福建!AU81+福建!AU96+福建!AX128+福建!AX144+福建!BA144+福建!AF112</f>
        <v>5251486.59632441</v>
      </c>
      <c r="AB7" s="34">
        <f>江西!AU34+江西!AU49+江西!AU65+江西!AU81+江西!AU96+江西!AX128+江西!AX144+江西!BA144+江西!AF112</f>
        <v>8700095.92685793</v>
      </c>
      <c r="AC7" s="34">
        <f>山东!AU34+山东!AU49+山东!AU65+山东!AU81+山东!AU96+山东!AX128+山东!AX144+山东!BA144+山东!AF112</f>
        <v>12558536.712069</v>
      </c>
      <c r="AD7" s="34">
        <f>河南!AU34+河南!AU49+河南!AU65+河南!AU81+河南!AU96+河南!AX128+河南!AX144+河南!BA144+河南!AF112</f>
        <v>17680944.5568759</v>
      </c>
      <c r="AE7" s="34">
        <f>湖北!AU34+湖北!AU49+湖北!AU65+湖北!AU81+湖北!AU96+湖北!AX128+湖北!AX144+湖北!BA144+湖北!AF112</f>
        <v>9524942.10841954</v>
      </c>
      <c r="AF7" s="34">
        <f>湖南!AU34+湖南!AU49+湖南!AU65+湖南!AU81+湖南!AU96+湖南!AX128+湖南!AX144+湖南!BA144+湖南!AF112</f>
        <v>18140560.2290187</v>
      </c>
      <c r="AG7" s="34">
        <f>广东!AU34+广东!AU49+广东!AU65+广东!AU81+广东!AU96+广东!AX128+广东!AX144+广东!BA144+广东!AF112</f>
        <v>11360774.7108042</v>
      </c>
      <c r="AH7" s="34">
        <f>广西!AU34+广西!AU49+广西!AU65+广西!AU81+广西!AU96+广西!AX128+广西!AX144+广西!BA144+广西!AF112</f>
        <v>10585881.2164068</v>
      </c>
      <c r="AI7" s="34">
        <f>海南!AU34+海南!AU49+海南!AU65+海南!AU81+海南!AU96+海南!AX128+海南!AX144+海南!BA144+海南!AF112</f>
        <v>1376498.09266456</v>
      </c>
      <c r="AJ7" s="34">
        <f>重庆!AU34+重庆!AU49+重庆!AU65+重庆!AU81+重庆!AU96+重庆!AX128+重庆!AX144+重庆!BA144+重庆!AF112</f>
        <v>5199143.46918795</v>
      </c>
      <c r="AK7" s="34">
        <f>四川!AU34+四川!AU49+四川!AU65+四川!AU81+四川!AU96+四川!AX128+四川!AX144+四川!BA144+四川!AF112</f>
        <v>15637409.5468602</v>
      </c>
      <c r="AL7" s="34">
        <f>贵州!AU34+贵州!AU49+贵州!AU65+贵州!AU81+贵州!AU96+贵州!AX128+贵州!AX144+贵州!BA144+贵州!AF112</f>
        <v>6786038.89023898</v>
      </c>
      <c r="AM7" s="34">
        <f>云南!AU34+云南!AU49+云南!AU65+云南!AU81+云南!AU96+云南!AX128+云南!AX144+云南!BA144+云南!AF112</f>
        <v>15745968.8029065</v>
      </c>
      <c r="AN7" s="34">
        <f>西藏!AU34+西藏!AU49+西藏!AU65+西藏!AU81+西藏!AU96+西藏!AX128+西藏!AX144+西藏!BA144+西藏!AX159+西藏!AF112</f>
        <v>267190.310281893</v>
      </c>
      <c r="AO7" s="34">
        <f>陕西!AU34+陕西!AU49+陕西!AU65+陕西!AU81+陕西!AU96+陕西!AX128+陕西!AX144+陕西!BA144+陕西!AF112</f>
        <v>3885988.64478037</v>
      </c>
      <c r="AP7" s="34">
        <f>甘肃!AU34+甘肃!AU49+甘肃!AU65+甘肃!AU81+甘肃!AU96+甘肃!AX128+甘肃!AX144+甘肃!BA144+甘肃!AX159+甘肃!AF112</f>
        <v>2526672.36877102</v>
      </c>
      <c r="AQ7" s="34">
        <f>青海!AU34+青海!AU49+青海!AU65+青海!AU81+青海!AU96+青海!AX128+青海!AX144+青海!BA144+青海!AX159+青海!AF112</f>
        <v>441824.906515299</v>
      </c>
      <c r="AR7" s="36">
        <f>宁夏!AU34+宁夏!AU49+宁夏!AU65+宁夏!AU81+宁夏!AU96+宁夏!AX128+宁夏!AX144+宁夏!BA144+宁夏!AX159+宁夏!AF112</f>
        <v>646845.171594273</v>
      </c>
      <c r="AS7" s="34">
        <f>新疆!AU34+新疆!AU49+新疆!AU65+新疆!AU81+新疆!AU96+新疆!AX128+新疆!AX144+新疆!BA144+新疆!AX159+新疆!AF112</f>
        <v>2799620.16415479</v>
      </c>
      <c r="AT7" s="34">
        <f t="shared" si="3"/>
        <v>205633507.633908</v>
      </c>
      <c r="AU7" s="38">
        <f t="shared" si="0"/>
        <v>205.633507633908</v>
      </c>
      <c r="AV7" s="39">
        <f t="shared" si="4"/>
        <v>7.54817560098332</v>
      </c>
      <c r="AW7" s="25">
        <f t="shared" ref="AW7:AW11" si="7">AV7</f>
        <v>7.54817560098332</v>
      </c>
      <c r="AX7" s="39">
        <f t="shared" si="5"/>
        <v>956.666666666667</v>
      </c>
      <c r="AY7" s="39">
        <f t="shared" si="6"/>
        <v>1162.30017430058</v>
      </c>
    </row>
    <row r="8" ht="16.8" spans="1:51">
      <c r="A8" s="4"/>
      <c r="B8" s="5" t="s">
        <v>46</v>
      </c>
      <c r="C8" s="3"/>
      <c r="D8" s="3">
        <v>43.7</v>
      </c>
      <c r="E8" s="3">
        <v>16</v>
      </c>
      <c r="F8" s="3">
        <v>91.104</v>
      </c>
      <c r="G8"/>
      <c r="H8"/>
      <c r="I8"/>
      <c r="J8"/>
      <c r="K8"/>
      <c r="L8"/>
      <c r="M8"/>
      <c r="N8" s="34">
        <v>7</v>
      </c>
      <c r="O8" s="34">
        <f t="shared" si="2"/>
        <v>160498.441139475</v>
      </c>
      <c r="P8" s="34">
        <f>天津!AU35+天津!AU50+天津!AU66+天津!AU82+天津!AU97+天津!AF113+天津!AX129+天津!AX145+天津!BA145</f>
        <v>916644.090339292</v>
      </c>
      <c r="Q8" s="34">
        <f>河北!AU35+河北!AU50+河北!AU66+河北!AU82+河北!AU97+河北!AX129+河北!AX145+河北!BA145+河北!AF113</f>
        <v>12098691.7948271</v>
      </c>
      <c r="R8" s="34">
        <f>山西!AU35+山西!AU50+山西!AU66+山西!AU82+山西!AU97+山西!AX129+山西!AX145+山西!BA145+山西!AF113</f>
        <v>3264940.0406698</v>
      </c>
      <c r="S8" s="34">
        <f>内蒙!AU35+内蒙!AU50+内蒙!AU66+内蒙!AU82+内蒙!AU97+内蒙!AF113+内蒙!AX129+内蒙!AX145+内蒙!BA145+内蒙!AX160</f>
        <v>3363981.06028545</v>
      </c>
      <c r="T8" s="34">
        <f>辽宁!AU35+辽宁!AU50+辽宁!AU66+辽宁!AU82+辽宁!AU97+辽宁!AX129+辽宁!AX145+辽宁!BA145+辽宁!AF113</f>
        <v>7749738.31159942</v>
      </c>
      <c r="U8" s="34">
        <f>吉林!AU35+吉林!AU50+吉林!AU66+吉林!AU82+吉林!AU97+吉林!AX129+吉林!AX145+吉林!BA145+吉林!AF113</f>
        <v>5229394.89232033</v>
      </c>
      <c r="V8" s="34">
        <f>黑龙江!AU35+黑龙江!AU50+黑龙江!AU66+黑龙江!AU82+黑龙江!AU97+黑龙江!AX129+黑龙江!AX145+黑龙江!BA145+黑龙江!AF113</f>
        <v>7236016.85273923</v>
      </c>
      <c r="W8" s="34">
        <f>上海!AU35+上海!AU50+上海!AU66+上海!AU82+上海!AU97+上海!AX129+上海!AX145+上海!BA145+上海!AF113</f>
        <v>522411.305384774</v>
      </c>
      <c r="X8" s="34">
        <f>江苏!AU35+江苏!AU50+江苏!AU66+江苏!AU82+江苏!AU97+江苏!AX129+江苏!AX145+江苏!BA145+江苏!AF113</f>
        <v>8809686.80107675</v>
      </c>
      <c r="Y8" s="34">
        <f>浙江!AU35+浙江!AU50+浙江!AU66+浙江!AU82+浙江!AU97+浙江!AX129+浙江!AX145+浙江!BA145+浙江!AF113</f>
        <v>3390199.23004942</v>
      </c>
      <c r="Z8" s="34">
        <f>安徽!AU35+安徽!AU50+安徽!AU66+安徽!AU82+安徽!AU97+安徽!AX129+安徽!AX145+安徽!BA145+安徽!AF113</f>
        <v>8916132.86887239</v>
      </c>
      <c r="AA8" s="34">
        <f>福建!AU35+福建!AU50+福建!AU66+福建!AU82+福建!AU97+福建!AX129+福建!AX145+福建!BA145+福建!AF113</f>
        <v>5793206.52486907</v>
      </c>
      <c r="AB8" s="34">
        <f>江西!AU35+江西!AU50+江西!AU66+江西!AU82+江西!AU97+江西!AX129+江西!AX145+江西!BA145+江西!AF113</f>
        <v>9880469.64560411</v>
      </c>
      <c r="AC8" s="34">
        <f>山东!AU35+山东!AU50+山东!AU66+山东!AU82+山东!AU97+山东!AX129+山东!AX145+山东!BA145+山东!AF113</f>
        <v>14410597.0775323</v>
      </c>
      <c r="AD8" s="34">
        <f>河南!AU35+河南!AU50+河南!AU66+河南!AU82+河南!AU97+河南!AX129+河南!AX145+河南!BA145+河南!AF113</f>
        <v>20328815.5178301</v>
      </c>
      <c r="AE8" s="34">
        <f>湖北!AU35+湖北!AU50+湖北!AU66+湖北!AU82+湖北!AU97+湖北!AX129+湖北!AX145+湖北!BA145+湖北!AF113</f>
        <v>11267498.9003091</v>
      </c>
      <c r="AF8" s="34">
        <f>湖南!AU35+湖南!AU50+湖南!AU66+湖南!AU82+湖南!AU97+湖南!AX129+湖南!AX145+湖南!BA145+湖南!AF113</f>
        <v>21549756.2340592</v>
      </c>
      <c r="AG8" s="34">
        <f>广东!AU35+广东!AU50+广东!AU66+广东!AU82+广东!AU97+广东!AX129+广东!AX145+广东!BA145+广东!AF113</f>
        <v>11628816.0805748</v>
      </c>
      <c r="AH8" s="34">
        <f>广西!AU35+广西!AU50+广西!AU66+广西!AU82+广西!AU97+广西!AX129+广西!AX145+广西!BA145+广西!AF113</f>
        <v>11186309.337581</v>
      </c>
      <c r="AI8" s="34">
        <f>海南!AU35+海南!AU50+海南!AU66+海南!AU82+海南!AU97+海南!AX129+海南!AX145+海南!BA145+海南!AF113</f>
        <v>1399544.17554344</v>
      </c>
      <c r="AJ8" s="34">
        <f>重庆!AU35+重庆!AU50+重庆!AU66+重庆!AU82+重庆!AU97+重庆!AX129+重庆!AX145+重庆!BA145+重庆!AF113</f>
        <v>5586077.88385442</v>
      </c>
      <c r="AK8" s="34">
        <f>四川!AU35+四川!AU50+四川!AU66+四川!AU82+四川!AU97+四川!AX129+四川!AX145+四川!BA145+四川!AF113</f>
        <v>19873229.1408237</v>
      </c>
      <c r="AL8" s="34">
        <f>贵州!AU35+贵州!AU50+贵州!AU66+贵州!AU82+贵州!AU97+贵州!AX129+贵州!AX145+贵州!BA145+贵州!AF113</f>
        <v>7185062.88992272</v>
      </c>
      <c r="AM8" s="34">
        <f>云南!AU35+云南!AU50+云南!AU66+云南!AU82+云南!AU97+云南!AX129+云南!AX145+云南!BA145+云南!AF113</f>
        <v>16492711.1235389</v>
      </c>
      <c r="AN8" s="34">
        <f>西藏!AU35+西藏!AU50+西藏!AU66+西藏!AU82+西藏!AU97+西藏!AX129+西藏!AX145+西藏!BA145+西藏!AX160+西藏!AF113</f>
        <v>276564.088875971</v>
      </c>
      <c r="AO8" s="34">
        <f>陕西!AU35+陕西!AU50+陕西!AU66+陕西!AU82+陕西!AU97+陕西!AX129+陕西!AX145+陕西!BA145+陕西!AF113</f>
        <v>4150061.70305135</v>
      </c>
      <c r="AP8" s="34">
        <f>甘肃!AU35+甘肃!AU50+甘肃!AU66+甘肃!AU82+甘肃!AU97+甘肃!AX129+甘肃!AX145+甘肃!BA145+甘肃!AX160+甘肃!AF113</f>
        <v>3304884.79324827</v>
      </c>
      <c r="AQ8" s="34">
        <f>青海!AU35+青海!AU50+青海!AU66+青海!AU82+青海!AU97+青海!AX129+青海!AX145+青海!BA145+青海!AX160+青海!AF113</f>
        <v>461141.410713871</v>
      </c>
      <c r="AR8" s="36">
        <f>宁夏!AU35+宁夏!AU50+宁夏!AU66+宁夏!AU82+宁夏!AU97+宁夏!AX129+宁夏!AX145+宁夏!BA145+宁夏!AX160+宁夏!AF113</f>
        <v>703725.608595263</v>
      </c>
      <c r="AS8" s="34">
        <f>新疆!AU35+新疆!AU50+新疆!AU66+新疆!AU82+新疆!AU97+新疆!AX129+新疆!AX145+新疆!BA145+新疆!AX160+新疆!AF113</f>
        <v>2967195.11934848</v>
      </c>
      <c r="AT8" s="34">
        <f t="shared" si="3"/>
        <v>230104002.945179</v>
      </c>
      <c r="AU8" s="38">
        <f t="shared" si="0"/>
        <v>230.104002945179</v>
      </c>
      <c r="AV8" s="39">
        <f t="shared" si="4"/>
        <v>20.3464649316549</v>
      </c>
      <c r="AW8" s="25">
        <f t="shared" si="7"/>
        <v>20.3464649316549</v>
      </c>
      <c r="AX8" s="39">
        <f t="shared" si="5"/>
        <v>956.666666666667</v>
      </c>
      <c r="AY8" s="39">
        <f t="shared" si="6"/>
        <v>1186.77066961185</v>
      </c>
    </row>
    <row r="9" ht="16.8" spans="1:51">
      <c r="A9" s="4" t="s">
        <v>47</v>
      </c>
      <c r="B9" s="5"/>
      <c r="C9" s="3">
        <v>314.4</v>
      </c>
      <c r="D9" s="3">
        <v>189.2</v>
      </c>
      <c r="E9" s="3">
        <v>52.8</v>
      </c>
      <c r="F9" s="3">
        <v>134.758</v>
      </c>
      <c r="G9"/>
      <c r="H9"/>
      <c r="I9"/>
      <c r="J9"/>
      <c r="K9"/>
      <c r="L9"/>
      <c r="M9"/>
      <c r="N9" s="34">
        <v>8</v>
      </c>
      <c r="O9" s="34">
        <f t="shared" si="2"/>
        <v>165376.593497215</v>
      </c>
      <c r="P9" s="34">
        <f>天津!AU36+天津!AU51+天津!AU67+天津!AU83+天津!AU98+天津!AF114+天津!AX130+天津!AX146+天津!BA146</f>
        <v>948064.553004894</v>
      </c>
      <c r="Q9" s="34">
        <f>河北!AU36+河北!AU51+河北!AU67+河北!AU83+河北!AU98+河北!AX130+河北!AX146+河北!BA146+河北!AF114</f>
        <v>13336099.3343561</v>
      </c>
      <c r="R9" s="34">
        <f>山西!AU36+山西!AU51+山西!AU67+山西!AU83+山西!AU98+山西!AX130+山西!AX146+山西!BA146+山西!AF114</f>
        <v>3373462.3933603</v>
      </c>
      <c r="S9" s="34">
        <f>内蒙!AU36+内蒙!AU51+内蒙!AU67+内蒙!AU83+内蒙!AU98+内蒙!AF114+内蒙!AX130+内蒙!AX146+内蒙!BA146+内蒙!AX161</f>
        <v>3624992.24137295</v>
      </c>
      <c r="T9" s="34">
        <f>辽宁!AU36+辽宁!AU51+辽宁!AU67+辽宁!AU83+辽宁!AU98+辽宁!AX130+辽宁!AX146+辽宁!BA146+辽宁!AF114</f>
        <v>8421166.12890459</v>
      </c>
      <c r="U9" s="34">
        <f>吉林!AU36+吉林!AU51+吉林!AU67+吉林!AU83+吉林!AU98+吉林!AX130+吉林!AX146+吉林!BA146+吉林!AF114</f>
        <v>5791625.44082173</v>
      </c>
      <c r="V9" s="34">
        <f>黑龙江!AU36+黑龙江!AU51+黑龙江!AU67+黑龙江!AU83+黑龙江!AU98+黑龙江!AX130+黑龙江!AX146+黑龙江!BA146+黑龙江!AF114</f>
        <v>7857601.34330997</v>
      </c>
      <c r="W9" s="34">
        <f>上海!AU36+上海!AU51+上海!AU67+上海!AU83+上海!AU98+上海!AX130+上海!AX146+上海!BA146+上海!AF114</f>
        <v>562646.596730767</v>
      </c>
      <c r="X9" s="34">
        <f>江苏!AU36+江苏!AU51+江苏!AU67+江苏!AU83+江苏!AU98+江苏!AX130+江苏!AX146+江苏!BA146+江苏!AF114</f>
        <v>9096197.71002643</v>
      </c>
      <c r="Y9" s="34">
        <f>浙江!AU36+浙江!AU51+浙江!AU67+浙江!AU83+浙江!AU98+浙江!AX130+浙江!AX146+浙江!BA146+浙江!AF114</f>
        <v>3599658.77107355</v>
      </c>
      <c r="Z9" s="34">
        <f>安徽!AU36+安徽!AU51+安徽!AU67+安徽!AU83+安徽!AU98+安徽!AX130+安徽!AX146+安徽!BA146+安徽!AF114</f>
        <v>9129757.31437091</v>
      </c>
      <c r="AA9" s="34">
        <f>福建!AU36+福建!AU51+福建!AU67+福建!AU83+福建!AU98+福建!AX130+福建!AX146+福建!BA146+福建!AF114</f>
        <v>6060180.85570473</v>
      </c>
      <c r="AB9" s="34">
        <f>江西!AU36+江西!AU51+江西!AU67+江西!AU83+江西!AU98+江西!AX130+江西!AX146+江西!BA146+江西!AF114</f>
        <v>10303578.0290203</v>
      </c>
      <c r="AC9" s="34">
        <f>山东!AU36+山东!AU51+山东!AU67+山东!AU83+山东!AU98+山东!AX130+山东!AX146+山东!BA146+山东!AF114</f>
        <v>15025170.3396773</v>
      </c>
      <c r="AD9" s="34">
        <f>河南!AU36+河南!AU51+河南!AU67+河南!AU83+河南!AU98+河南!AX130+河南!AX146+河南!BA146+河南!AF114</f>
        <v>20428593.8106895</v>
      </c>
      <c r="AE9" s="34">
        <f>湖北!AU36+湖北!AU51+湖北!AU67+湖北!AU83+湖北!AU98+湖北!AX130+湖北!AX146+湖北!BA146+湖北!AF114</f>
        <v>11773043.0098597</v>
      </c>
      <c r="AF9" s="34">
        <f>湖南!AU36+湖南!AU51+湖南!AU67+湖南!AU83+湖南!AU98+湖南!AX130+湖南!AX146+湖南!BA146+湖南!AF114</f>
        <v>22970019.9223486</v>
      </c>
      <c r="AG9" s="34">
        <f>广东!AU36+广东!AU51+广东!AU67+广东!AU83+广东!AU98+广东!AX130+广东!AX146+广东!BA146+广东!AF114</f>
        <v>12040341.2022143</v>
      </c>
      <c r="AH9" s="34">
        <f>广西!AU36+广西!AU51+广西!AU67+广西!AU83+广西!AU98+广西!AX130+广西!AX146+广西!BA146+广西!AF114</f>
        <v>11544311.7545096</v>
      </c>
      <c r="AI9" s="34">
        <f>海南!AU36+海南!AU51+海南!AU67+海南!AU83+海南!AU98+海南!AX130+海南!AX146+海南!BA146+海南!AF114</f>
        <v>1392322.11680283</v>
      </c>
      <c r="AJ9" s="34">
        <f>重庆!AU36+重庆!AU51+重庆!AU67+重庆!AU83+重庆!AU98+重庆!AX130+重庆!AX146+重庆!BA146+重庆!AF114</f>
        <v>6193036.99107522</v>
      </c>
      <c r="AK9" s="34">
        <f>四川!AU36+四川!AU51+四川!AU67+四川!AU83+四川!AU98+四川!AX130+四川!AX146+四川!BA146+四川!AF114</f>
        <v>20762346.8578166</v>
      </c>
      <c r="AL9" s="34">
        <f>贵州!AU36+贵州!AU51+贵州!AU67+贵州!AU83+贵州!AU98+贵州!AX130+贵州!AX146+贵州!BA146+贵州!AF114</f>
        <v>7456897.29913895</v>
      </c>
      <c r="AM9" s="34">
        <f>云南!AU36+云南!AU51+云南!AU67+云南!AU83+云南!AU98+云南!AX130+云南!AX146+云南!BA146+云南!AF114</f>
        <v>16795620.4723801</v>
      </c>
      <c r="AN9" s="34">
        <f>西藏!AU36+西藏!AU51+西藏!AU67+西藏!AU83+西藏!AU98+西藏!AX130+西藏!AX146+西藏!BA146+西藏!AX161+西藏!AF114</f>
        <v>287546.346376722</v>
      </c>
      <c r="AO9" s="34">
        <f>陕西!AU36+陕西!AU51+陕西!AU67+陕西!AU83+陕西!AU98+陕西!AX130+陕西!AX146+陕西!BA146+陕西!AF114</f>
        <v>4338536.8976873</v>
      </c>
      <c r="AP9" s="34">
        <f>甘肃!AU36+甘肃!AU51+甘肃!AU67+甘肃!AU83+甘肃!AU98+甘肃!AX130+甘肃!AX146+甘肃!BA146+甘肃!AX161+甘肃!AF114</f>
        <v>3520115.37061138</v>
      </c>
      <c r="AQ9" s="34">
        <f>青海!AU36+青海!AU51+青海!AU67+青海!AU83+青海!AU98+青海!AX130+青海!AX146+青海!BA146+青海!AX161+青海!AF114</f>
        <v>485627.040642961</v>
      </c>
      <c r="AR9" s="36">
        <f>宁夏!AU36+宁夏!AU51+宁夏!AU67+宁夏!AU83+宁夏!AU98+宁夏!AX130+宁夏!AX146+宁夏!BA146+宁夏!AX161+宁夏!AF114</f>
        <v>771188.988212646</v>
      </c>
      <c r="AS9" s="34">
        <f>新疆!AU36+新疆!AU51+新疆!AU67+新疆!AU83+新疆!AU98+新疆!AX130+新疆!AX146+新疆!BA146+新疆!AX161+新疆!AF114</f>
        <v>3260554.15581818</v>
      </c>
      <c r="AT9" s="34">
        <f t="shared" si="3"/>
        <v>241315679.881416</v>
      </c>
      <c r="AU9" s="40">
        <f t="shared" si="0"/>
        <v>241.315679881416</v>
      </c>
      <c r="AV9" s="39">
        <f t="shared" si="4"/>
        <v>26.2102728965834</v>
      </c>
      <c r="AW9" s="25">
        <f t="shared" si="7"/>
        <v>26.2102728965834</v>
      </c>
      <c r="AX9" s="39">
        <f t="shared" si="5"/>
        <v>956.666666666667</v>
      </c>
      <c r="AY9" s="42">
        <f t="shared" si="6"/>
        <v>1197.98234654808</v>
      </c>
    </row>
    <row r="10" ht="16.8" spans="1:51">
      <c r="A10" s="4" t="s">
        <v>48</v>
      </c>
      <c r="B10" s="5"/>
      <c r="C10" s="3">
        <v>0</v>
      </c>
      <c r="D10" s="3">
        <v>0.2</v>
      </c>
      <c r="E10" s="3">
        <v>0.1</v>
      </c>
      <c r="F10" s="3">
        <v>625.464</v>
      </c>
      <c r="G10"/>
      <c r="H10"/>
      <c r="I10"/>
      <c r="J10"/>
      <c r="K10"/>
      <c r="L10"/>
      <c r="M10"/>
      <c r="N10" s="34">
        <v>9</v>
      </c>
      <c r="O10" s="34">
        <f t="shared" si="2"/>
        <v>160846.273115545</v>
      </c>
      <c r="P10" s="34">
        <f>天津!AU37+天津!AU52+天津!AU68+天津!AU84+天津!AU99+天津!AF115+天津!AX131+天津!AX147+天津!BA147</f>
        <v>911410.069906666</v>
      </c>
      <c r="Q10" s="34">
        <f>河北!AU37+河北!AU52+河北!AU68+河北!AU84+河北!AU99+河北!AX131+河北!AX147+河北!BA147+河北!AF115</f>
        <v>12210083.9752396</v>
      </c>
      <c r="R10" s="34">
        <f>山西!AU37+山西!AU52+山西!AU68+山西!AU84+山西!AU99+山西!AX131+山西!AX147+山西!BA147+山西!AF115</f>
        <v>2766732.35291093</v>
      </c>
      <c r="S10" s="34">
        <f>内蒙!AU37+内蒙!AU52+内蒙!AU68+内蒙!AU84+内蒙!AU99+内蒙!AF115+内蒙!AX131+内蒙!AX147+内蒙!BA147+内蒙!AX162</f>
        <v>2791006.02492225</v>
      </c>
      <c r="T10" s="34">
        <f>辽宁!AU37+辽宁!AU52+辽宁!AU68+辽宁!AU84+辽宁!AU99+辽宁!AX131+辽宁!AX147+辽宁!BA147+辽宁!AF115</f>
        <v>8020497.49864121</v>
      </c>
      <c r="U10" s="34">
        <f>吉林!AU37+吉林!AU52+吉林!AU68+吉林!AU84+吉林!AU99+吉林!AX131+吉林!AX147+吉林!BA147+吉林!AF115</f>
        <v>5386546.74659162</v>
      </c>
      <c r="V10" s="34">
        <f>黑龙江!AU37+黑龙江!AU52+黑龙江!AU68+黑龙江!AU84+黑龙江!AU99+黑龙江!AX131+黑龙江!AX147+黑龙江!BA147+黑龙江!AF115</f>
        <v>6158150.62273449</v>
      </c>
      <c r="W10" s="34">
        <f>上海!AU37+上海!AU52+上海!AU68+上海!AU84+上海!AU99+上海!AX131+上海!AX147+上海!BA147+上海!AF115</f>
        <v>542277.479314832</v>
      </c>
      <c r="X10" s="34">
        <f>江苏!AU37+江苏!AU52+江苏!AU68+江苏!AU84+江苏!AU99+江苏!AX131+江苏!AX147+江苏!BA147+江苏!AF115</f>
        <v>8834857.89453612</v>
      </c>
      <c r="Y10" s="34">
        <f>浙江!AU37+浙江!AU52+浙江!AU68+浙江!AU84+浙江!AU99+浙江!AX131+浙江!AX147+浙江!BA147+浙江!AF115</f>
        <v>3469500.27980508</v>
      </c>
      <c r="Z10" s="34">
        <f>安徽!AU37+安徽!AU52+安徽!AU68+安徽!AU84+安徽!AU99+安徽!AX131+安徽!AX147+安徽!BA147+安徽!AF115</f>
        <v>8482813.02667579</v>
      </c>
      <c r="AA10" s="34">
        <f>福建!AU37+福建!AU52+福建!AU68+福建!AU84+福建!AU99+福建!AX131+福建!AX147+福建!BA147+福建!AF115</f>
        <v>5831150.44033242</v>
      </c>
      <c r="AB10" s="34">
        <f>江西!AU37+江西!AU52+江西!AU68+江西!AU84+江西!AU99+江西!AX131+江西!AX147+江西!BA147+江西!AF115</f>
        <v>9806912.50971411</v>
      </c>
      <c r="AC10" s="34">
        <f>山东!AU37+山东!AU52+山东!AU68+山东!AU84+山东!AU99+山东!AX131+山东!AX147+山东!BA147+山东!AF115</f>
        <v>13628524.1357479</v>
      </c>
      <c r="AD10" s="34">
        <f>河南!AU37+河南!AU52+河南!AU68+河南!AU84+河南!AU99+河南!AX131+河南!AX147+河南!BA147+河南!AF115</f>
        <v>18579499.7935747</v>
      </c>
      <c r="AE10" s="34">
        <f>湖北!AU37+湖北!AU52+湖北!AU68+湖北!AU84+湖北!AU99+湖北!AX131+湖北!AX147+湖北!BA147+湖北!AF115</f>
        <v>11264413.0094188</v>
      </c>
      <c r="AF10" s="34">
        <f>湖南!AU37+湖南!AU52+湖南!AU68+湖南!AU84+湖南!AU99+湖南!AX131+湖南!AX147+湖南!BA147+湖南!AF115</f>
        <v>21523923.4178107</v>
      </c>
      <c r="AG10" s="34">
        <f>广东!AU37+广东!AU52+广东!AU68+广东!AU84+广东!AU99+广东!AX131+广东!AX147+广东!BA147+广东!AF115</f>
        <v>11638565.526397</v>
      </c>
      <c r="AH10" s="34">
        <f>广西!AU37+广西!AU52+广西!AU68+广西!AU84+广西!AU99+广西!AX131+广西!AX147+广西!BA147+广西!AF115</f>
        <v>11297143.5772954</v>
      </c>
      <c r="AI10" s="34">
        <f>海南!AU37+海南!AU52+海南!AU68+海南!AU84+海南!AU99+海南!AX131+海南!AX147+海南!BA147+海南!AF115</f>
        <v>1392212.76715779</v>
      </c>
      <c r="AJ10" s="34">
        <f>重庆!AU37+重庆!AU52+重庆!AU68+重庆!AU84+重庆!AU99+重庆!AX131+重庆!AX147+重庆!BA147+重庆!AF115</f>
        <v>6056519.91763747</v>
      </c>
      <c r="AK10" s="34">
        <f>四川!AU37+四川!AU52+四川!AU68+四川!AU84+四川!AU99+四川!AX131+四川!AX147+四川!BA147+四川!AF115</f>
        <v>20859209.6915661</v>
      </c>
      <c r="AL10" s="34">
        <f>贵州!AU37+贵州!AU52+贵州!AU68+贵州!AU84+贵州!AU99+贵州!AX131+贵州!AX147+贵州!BA147+贵州!AF115</f>
        <v>7452026.03686326</v>
      </c>
      <c r="AM10" s="34">
        <f>云南!AU37+云南!AU52+云南!AU68+云南!AU84+云南!AU99+云南!AX131+云南!AX147+云南!BA147+云南!AF115</f>
        <v>16986804.6541528</v>
      </c>
      <c r="AN10" s="34">
        <f>西藏!AU37+西藏!AU52+西藏!AU68+西藏!AU84+西藏!AU99+西藏!AX131+西藏!AX147+西藏!BA147+西藏!AX162+西藏!AF115</f>
        <v>290295.233186912</v>
      </c>
      <c r="AO10" s="34">
        <f>陕西!AU37+陕西!AU52+陕西!AU68+陕西!AU84+陕西!AU99+陕西!AX131+陕西!AX147+陕西!BA147+陕西!AF115</f>
        <v>4190338.80679369</v>
      </c>
      <c r="AP10" s="34">
        <f>甘肃!AU37+甘肃!AU52+甘肃!AU68+甘肃!AU84+甘肃!AU99+甘肃!AX131+甘肃!AX147+甘肃!BA147+甘肃!AX162+甘肃!AF115</f>
        <v>3409986.22717383</v>
      </c>
      <c r="AQ10" s="34">
        <f>青海!AU37+青海!AU52+青海!AU68+青海!AU84+青海!AU99+青海!AX131+青海!AX147+青海!BA147+青海!AX162+青海!AF115</f>
        <v>485718.262144185</v>
      </c>
      <c r="AR10" s="36">
        <f>宁夏!AU37+宁夏!AU52+宁夏!AU68+宁夏!AU84+宁夏!AU99+宁夏!AX131+宁夏!AX147+宁夏!BA147+宁夏!AX162+宁夏!AF115</f>
        <v>713652.724371163</v>
      </c>
      <c r="AS10" s="34">
        <f>新疆!AU37+新疆!AU52+新疆!AU68+新疆!AU84+新疆!AU99+新疆!AX131+新疆!AX147+新疆!BA147+新疆!AX162+新疆!AF115</f>
        <v>3097751.87273831</v>
      </c>
      <c r="AT10" s="34">
        <f t="shared" si="3"/>
        <v>228239370.848471</v>
      </c>
      <c r="AU10" s="38">
        <f t="shared" si="0"/>
        <v>228.239370848471</v>
      </c>
      <c r="AV10" s="39">
        <f t="shared" si="4"/>
        <v>19.371245559698</v>
      </c>
      <c r="AW10" s="25">
        <f t="shared" si="7"/>
        <v>19.371245559698</v>
      </c>
      <c r="AX10" s="39">
        <f t="shared" si="5"/>
        <v>956.666666666667</v>
      </c>
      <c r="AY10" s="39">
        <f t="shared" si="6"/>
        <v>1184.90603751514</v>
      </c>
    </row>
    <row r="11" ht="16.8" spans="1:51">
      <c r="A11" s="4" t="s">
        <v>49</v>
      </c>
      <c r="B11" s="5"/>
      <c r="C11" s="3">
        <v>0.3</v>
      </c>
      <c r="D11" s="3">
        <v>0.4</v>
      </c>
      <c r="E11" s="3">
        <v>0.2</v>
      </c>
      <c r="F11" s="3">
        <v>341.64</v>
      </c>
      <c r="G11"/>
      <c r="H11"/>
      <c r="I11"/>
      <c r="J11"/>
      <c r="K11"/>
      <c r="L11"/>
      <c r="M11"/>
      <c r="N11" s="34">
        <v>10</v>
      </c>
      <c r="O11" s="34">
        <f t="shared" si="2"/>
        <v>155113.737857026</v>
      </c>
      <c r="P11" s="34">
        <f>天津!AU38+天津!AU53+天津!AU69+天津!AU85+天津!AU100+天津!AF116+天津!AX132+天津!AX148+天津!BA148</f>
        <v>832716.379725013</v>
      </c>
      <c r="Q11" s="34">
        <f>河北!AU38+河北!AU53+河北!AU69+河北!AU85+河北!AU100+河北!AX132+河北!AX148+河北!BA148+河北!AF116</f>
        <v>11643156.9659634</v>
      </c>
      <c r="R11" s="34">
        <f>山西!AU38+山西!AU53+山西!AU69+山西!AU85+山西!AU100+山西!AX132+山西!AX148+山西!BA148+山西!AF116</f>
        <v>2661920.21355816</v>
      </c>
      <c r="S11" s="34">
        <f>内蒙!AU38+内蒙!AU53+内蒙!AU69+内蒙!AU85+内蒙!AU100+内蒙!AF116+内蒙!AX132+内蒙!AX148+内蒙!BA148+内蒙!AX163</f>
        <v>2659349.9400014</v>
      </c>
      <c r="T11" s="34">
        <f>辽宁!AU38+辽宁!AU53+辽宁!AU69+辽宁!AU85+辽宁!AU100+辽宁!AX132+辽宁!AX148+辽宁!BA148+辽宁!AF116</f>
        <v>6454272.06732074</v>
      </c>
      <c r="U11" s="34">
        <f>吉林!AU38+吉林!AU53+吉林!AU69+吉林!AU85+吉林!AU100+吉林!AX132+吉林!AX148+吉林!BA148+吉林!AF116</f>
        <v>4307552.88659251</v>
      </c>
      <c r="V11" s="34">
        <f>黑龙江!AU38+黑龙江!AU53+黑龙江!AU69+黑龙江!AU85+黑龙江!AU100+黑龙江!AX132+黑龙江!AX148+黑龙江!BA148+黑龙江!AF116</f>
        <v>5836267.11678319</v>
      </c>
      <c r="W11" s="34">
        <f>上海!AU38+上海!AU53+上海!AU69+上海!AU85+上海!AU100+上海!AX132+上海!AX148+上海!BA148+上海!AF116</f>
        <v>521857.001603281</v>
      </c>
      <c r="X11" s="34">
        <f>江苏!AU38+江苏!AU53+江苏!AU69+江苏!AU85+江苏!AU100+江苏!AX132+江苏!AX148+江苏!BA148+江苏!AF116</f>
        <v>8158471.45880721</v>
      </c>
      <c r="Y11" s="34">
        <f>浙江!AU38+浙江!AU53+浙江!AU69+浙江!AU85+浙江!AU100+浙江!AX132+浙江!AX148+浙江!BA148+浙江!AF116</f>
        <v>3260800.49616284</v>
      </c>
      <c r="Z11" s="34">
        <f>安徽!AU38+安徽!AU53+安徽!AU69+安徽!AU85+安徽!AU100+安徽!AX132+安徽!AX148+安徽!BA148+安徽!AF116</f>
        <v>8286988.53262569</v>
      </c>
      <c r="AA11" s="34">
        <f>福建!AU38+福建!AU53+福建!AU69+福建!AU85+福建!AU100+福建!AX132+福建!AX148+福建!BA148+福建!AF116</f>
        <v>5855112.63846691</v>
      </c>
      <c r="AB11" s="34">
        <f>江西!AU38+江西!AU53+江西!AU69+江西!AU85+江西!AU100+江西!AX132+江西!AX148+江西!BA148+江西!AF116</f>
        <v>9727207.5955826</v>
      </c>
      <c r="AC11" s="34">
        <f>山东!AU38+山东!AU53+山东!AU69+山东!AU85+山东!AU100+山东!AX132+山东!AX148+山东!BA148+山东!AF116</f>
        <v>12909578.1026313</v>
      </c>
      <c r="AD11" s="34">
        <f>河南!AU38+河南!AU53+河南!AU69+河南!AU85+河南!AU100+河南!AX132+河南!AX148+河南!BA148+河南!AF116</f>
        <v>17866130.5179343</v>
      </c>
      <c r="AE11" s="34">
        <f>湖北!AU38+湖北!AU53+湖北!AU69+湖北!AU85+湖北!AU100+湖北!AX132+湖北!AX148+湖北!BA148+湖北!AF116</f>
        <v>10632635.3581792</v>
      </c>
      <c r="AF11" s="34">
        <f>湖南!AU38+湖南!AU53+湖南!AU69+湖南!AU85+湖南!AU100+湖南!AX132+湖南!AX148+湖南!BA148+湖南!AF116</f>
        <v>21395157.1745771</v>
      </c>
      <c r="AG11" s="34">
        <f>广东!AU38+广东!AU53+广东!AU69+广东!AU85+广东!AU100+广东!AX132+广东!AX148+广东!BA148+广东!AF116</f>
        <v>11815790.1395944</v>
      </c>
      <c r="AH11" s="34">
        <f>广西!AU38+广西!AU53+广西!AU69+广西!AU85+广西!AU100+广西!AX132+广西!AX148+广西!BA148+广西!AF116</f>
        <v>11151824.4004118</v>
      </c>
      <c r="AI11" s="34">
        <f>海南!AU38+海南!AU53+海南!AU69+海南!AU85+海南!AU100+海南!AX132+海南!AX148+海南!BA148+海南!AF116</f>
        <v>1377804.33312663</v>
      </c>
      <c r="AJ11" s="34">
        <f>重庆!AU38+重庆!AU53+重庆!AU69+重庆!AU85+重庆!AU100+重庆!AX132+重庆!AX148+重庆!BA148+重庆!AF116</f>
        <v>5619554.07084842</v>
      </c>
      <c r="AK11" s="34">
        <f>四川!AU38+四川!AU53+四川!AU69+四川!AU85+四川!AU100+四川!AX132+四川!AX148+四川!BA148+四川!AF116</f>
        <v>17207895.2841311</v>
      </c>
      <c r="AL11" s="34">
        <f>贵州!AU38+贵州!AU53+贵州!AU69+贵州!AU85+贵州!AU100+贵州!AX132+贵州!AX148+贵州!BA148+贵州!AF116</f>
        <v>7319582.75634365</v>
      </c>
      <c r="AM11" s="34">
        <f>云南!AU38+云南!AU53+云南!AU69+云南!AU85+云南!AU100+云南!AX132+云南!AX148+云南!BA148+云南!AF116</f>
        <v>16956571.8884376</v>
      </c>
      <c r="AN11" s="34">
        <f>西藏!AU38+西藏!AU53+西藏!AU69+西藏!AU85+西藏!AU100+西藏!AX132+西藏!AX148+西藏!BA148+西藏!AX163+西藏!AF116</f>
        <v>283779.694508894</v>
      </c>
      <c r="AO11" s="34">
        <f>陕西!AU38+陕西!AU53+陕西!AU69+陕西!AU85+陕西!AU100+陕西!AX132+陕西!AX148+陕西!BA148+陕西!AF116</f>
        <v>4061890.68405642</v>
      </c>
      <c r="AP11" s="34">
        <f>甘肃!AU38+甘肃!AU53+甘肃!AU69+甘肃!AU85+甘肃!AU100+甘肃!AX132+甘肃!AX148+甘肃!BA148+甘肃!AX163+甘肃!AF116</f>
        <v>2694966.27283587</v>
      </c>
      <c r="AQ11" s="34">
        <f>青海!AU38+青海!AU53+青海!AU69+青海!AU85+青海!AU100+青海!AX132+青海!AX148+青海!BA148+青海!AX163+青海!AF116</f>
        <v>469502.3591002</v>
      </c>
      <c r="AR11" s="36">
        <f>宁夏!AU38+宁夏!AU53+宁夏!AU69+宁夏!AU85+宁夏!AU100+宁夏!AX132+宁夏!AX148+宁夏!BA148+宁夏!AX163+宁夏!AF116</f>
        <v>605825.48625559</v>
      </c>
      <c r="AS11" s="34">
        <f>新疆!AU38+新疆!AU53+新疆!AU69+新疆!AU85+新疆!AU100+新疆!AX132+新疆!AX148+新疆!BA148+新疆!AX163+新疆!AF116</f>
        <v>2981723.66943944</v>
      </c>
      <c r="AT11" s="34">
        <f t="shared" si="3"/>
        <v>215710999.223462</v>
      </c>
      <c r="AU11" s="38">
        <f t="shared" si="0"/>
        <v>215.710999223462</v>
      </c>
      <c r="AV11" s="39">
        <f t="shared" si="4"/>
        <v>12.8187944196843</v>
      </c>
      <c r="AW11" s="25">
        <f t="shared" si="7"/>
        <v>12.8187944196843</v>
      </c>
      <c r="AX11" s="39">
        <f t="shared" si="5"/>
        <v>956.666666666667</v>
      </c>
      <c r="AY11" s="39">
        <f t="shared" si="6"/>
        <v>1172.37766589013</v>
      </c>
    </row>
    <row r="12" ht="16.8" spans="1:51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G12"/>
      <c r="H12"/>
      <c r="I12"/>
      <c r="J12"/>
      <c r="K12"/>
      <c r="L12"/>
      <c r="M12"/>
      <c r="N12" s="34">
        <v>11</v>
      </c>
      <c r="O12" s="34">
        <f t="shared" si="2"/>
        <v>115716.390214798</v>
      </c>
      <c r="P12" s="34">
        <f>天津!AU39+天津!AU54+天津!AU70+天津!AU86+天津!AU101+天津!AF117+天津!AX133+天津!AX149+天津!BA149</f>
        <v>619528.861342729</v>
      </c>
      <c r="Q12" s="34">
        <f>河北!AU39+河北!AU54+河北!AU70+河北!AU86+河北!AU101+河北!AX133+河北!AX149+河北!BA149+河北!AF117</f>
        <v>8302277.20999883</v>
      </c>
      <c r="R12" s="34">
        <f>山西!AU39+山西!AU54+山西!AU70+山西!AU86+山西!AU101+山西!AX133+山西!AX149+山西!BA149+山西!AF117</f>
        <v>2393977.51678587</v>
      </c>
      <c r="S12" s="34">
        <f>内蒙!AU39+内蒙!AU54+内蒙!AU70+内蒙!AU86+内蒙!AU101+内蒙!AF117+内蒙!AX133+内蒙!AX149+内蒙!BA149+内蒙!AX164</f>
        <v>2398443.59648735</v>
      </c>
      <c r="T12" s="34">
        <f>辽宁!AU39+辽宁!AU54+辽宁!AU70+辽宁!AU86+辽宁!AU101+辽宁!AX133+辽宁!AX149+辽宁!BA149+辽宁!AF117</f>
        <v>5770456.6797241</v>
      </c>
      <c r="U12" s="34">
        <f>吉林!AU39+吉林!AU54+吉林!AU70+吉林!AU86+吉林!AU101+吉林!AX133+吉林!AX149+吉林!BA149+吉林!AF117</f>
        <v>3932542.83734809</v>
      </c>
      <c r="V12" s="34">
        <f>黑龙江!AU39+黑龙江!AU54+黑龙江!AU70+黑龙江!AU86+黑龙江!AU101+黑龙江!AX133+黑龙江!AX149+黑龙江!BA149+黑龙江!AF117</f>
        <v>5412088.47063144</v>
      </c>
      <c r="W12" s="34">
        <f>上海!AU39+上海!AU54+上海!AU70+上海!AU86+上海!AU101+上海!AX133+上海!AX149+上海!BA149+上海!AF117</f>
        <v>369800.107388423</v>
      </c>
      <c r="X12" s="34">
        <f>江苏!AU39+江苏!AU54+江苏!AU70+江苏!AU86+江苏!AU101+江苏!AX133+江苏!AX149+江苏!BA149+江苏!AF117</f>
        <v>6043606.21431973</v>
      </c>
      <c r="Y12" s="34">
        <f>浙江!AU39+浙江!AU54+浙江!AU70+浙江!AU86+浙江!AU101+浙江!AX133+浙江!AX149+浙江!BA149+浙江!AF117</f>
        <v>2385617.58269906</v>
      </c>
      <c r="Z12" s="34">
        <f>安徽!AU39+安徽!AU54+安徽!AU70+安徽!AU86+安徽!AU101+安徽!AX133+安徽!AX149+安徽!BA149+安徽!AF117</f>
        <v>6060633.19676575</v>
      </c>
      <c r="AA12" s="34">
        <f>福建!AU39+福建!AU54+福建!AU70+福建!AU86+福建!AU101+福建!AX133+福建!AX149+福建!BA149+福建!AF117</f>
        <v>4100930.77457649</v>
      </c>
      <c r="AB12" s="34">
        <f>江西!AU39+江西!AU54+江西!AU70+江西!AU86+江西!AU101+江西!AX133+江西!AX149+江西!BA149+江西!AF117</f>
        <v>6749867.68648143</v>
      </c>
      <c r="AC12" s="34">
        <f>山东!AU39+山东!AU54+山东!AU70+山东!AU86+山东!AU101+山东!AX133+山东!AX149+山东!BA149+山东!AF117</f>
        <v>9157953.01110731</v>
      </c>
      <c r="AD12" s="34">
        <f>河南!AU39+河南!AU54+河南!AU70+河南!AU86+河南!AU101+河南!AX133+河南!AX149+河南!BA149+河南!AF117</f>
        <v>12730197.9104334</v>
      </c>
      <c r="AE12" s="34">
        <f>湖北!AU39+湖北!AU54+湖北!AU70+湖北!AU86+湖北!AU101+湖北!AX133+湖北!AX149+湖北!BA149+湖北!AF117</f>
        <v>8809654.30246817</v>
      </c>
      <c r="AF12" s="34">
        <f>湖南!AU39+湖南!AU54+湖南!AU70+湖南!AU86+湖南!AU101+湖南!AX133+湖南!AX149+湖南!BA149+湖南!AF117</f>
        <v>16621600.7456581</v>
      </c>
      <c r="AG12" s="34">
        <f>广东!AU39+广东!AU54+广东!AU70+广东!AU86+广东!AU101+广东!AX133+广东!AX149+广东!BA149+广东!AF117</f>
        <v>9491476.40736542</v>
      </c>
      <c r="AH12" s="34">
        <f>广西!AU39+广西!AU54+广西!AU70+广西!AU86+广西!AU101+广西!AX133+广西!AX149+广西!BA149+广西!AF117</f>
        <v>8914815.76727945</v>
      </c>
      <c r="AI12" s="34">
        <f>海南!AU39+海南!AU54+海南!AU70+海南!AU86+海南!AU101+海南!AX133+海南!AX149+海南!BA149+海南!AF117</f>
        <v>1202097.11089603</v>
      </c>
      <c r="AJ12" s="34">
        <f>重庆!AU39+重庆!AU54+重庆!AU70+重庆!AU86+重庆!AU101+重庆!AX133+重庆!AX149+重庆!BA149+重庆!AF117</f>
        <v>4946556.34304946</v>
      </c>
      <c r="AK12" s="34">
        <f>四川!AU39+四川!AU54+四川!AU70+四川!AU86+四川!AU101+四川!AX133+四川!AX149+四川!BA149+四川!AF117</f>
        <v>15060782.9511498</v>
      </c>
      <c r="AL12" s="34">
        <f>贵州!AU39+贵州!AU54+贵州!AU70+贵州!AU86+贵州!AU101+贵州!AX133+贵州!AX149+贵州!BA149+贵州!AF117</f>
        <v>6439495.11392247</v>
      </c>
      <c r="AM12" s="34">
        <f>云南!AU39+云南!AU54+云南!AU70+云南!AU86+云南!AU101+云南!AX133+云南!AX149+云南!BA149+云南!AF117</f>
        <v>14692191.1885255</v>
      </c>
      <c r="AN12" s="34">
        <f>西藏!AU39+西藏!AU54+西藏!AU70+西藏!AU86+西藏!AU101+西藏!AX133+西藏!AX149+西藏!BA149+西藏!AX164+西藏!AF117</f>
        <v>264757.038057715</v>
      </c>
      <c r="AO12" s="34">
        <f>陕西!AU39+陕西!AU54+陕西!AU70+陕西!AU86+陕西!AU101+陕西!AX133+陕西!AX149+陕西!BA149+陕西!AF117</f>
        <v>3046969.96288157</v>
      </c>
      <c r="AP12" s="34">
        <f>甘肃!AU39+甘肃!AU54+甘肃!AU70+甘肃!AU86+甘肃!AU101+甘肃!AX133+甘肃!AX149+甘肃!BA149+甘肃!AX164+甘肃!AF117</f>
        <v>2427944.13133293</v>
      </c>
      <c r="AQ12" s="34">
        <f>青海!AU39+青海!AU54+青海!AU70+青海!AU86+青海!AU101+青海!AX133+青海!AX149+青海!BA149+青海!AX164+青海!AF117</f>
        <v>435008.152393941</v>
      </c>
      <c r="AR12" s="36">
        <f>宁夏!AU39+宁夏!AU54+宁夏!AU70+宁夏!AU86+宁夏!AU101+宁夏!AX133+宁夏!AX149+宁夏!BA149+宁夏!AX164+宁夏!AF117</f>
        <v>473933.811350831</v>
      </c>
      <c r="AS12" s="34">
        <f>新疆!AU39+新疆!AU54+新疆!AU70+新疆!AU86+新疆!AU101+新疆!AX133+新疆!AX149+新疆!BA149+新疆!AX164+新疆!AF117</f>
        <v>2054340.3431493</v>
      </c>
      <c r="AT12" s="34">
        <f t="shared" si="3"/>
        <v>171425261.415785</v>
      </c>
      <c r="AU12" s="38">
        <f t="shared" si="0"/>
        <v>171.425261415785</v>
      </c>
      <c r="AV12" s="39">
        <f t="shared" si="4"/>
        <v>-10.3430451129976</v>
      </c>
      <c r="AW12" s="25">
        <f>-AV12</f>
        <v>10.3430451129976</v>
      </c>
      <c r="AX12" s="39">
        <f t="shared" si="5"/>
        <v>956.666666666667</v>
      </c>
      <c r="AY12" s="39">
        <f t="shared" si="6"/>
        <v>1128.09192808245</v>
      </c>
    </row>
    <row r="13" ht="16.8" spans="1:51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G13"/>
      <c r="H13"/>
      <c r="I13"/>
      <c r="J13"/>
      <c r="K13"/>
      <c r="L13"/>
      <c r="M13"/>
      <c r="N13" s="34">
        <v>12</v>
      </c>
      <c r="O13" s="34">
        <f t="shared" si="2"/>
        <v>115168.862048026</v>
      </c>
      <c r="P13" s="34">
        <f>天津!AU40+天津!AU55+天津!AU71+天津!AU87+天津!AU102+天津!AF118+天津!AX134+天津!AX150+天津!BA150</f>
        <v>616792.114972565</v>
      </c>
      <c r="Q13" s="34">
        <f>河北!AU40+河北!AU55+河北!AU71+河北!AU87+河北!AU102+河北!AX134+河北!AX150+河北!BA150+河北!AF118</f>
        <v>8251448.04384936</v>
      </c>
      <c r="R13" s="34">
        <f>山西!AU40+山西!AU55+山西!AU71+山西!AU87+山西!AU102+山西!AX134+山西!AX150+山西!BA150+山西!AF118</f>
        <v>2386191.26931892</v>
      </c>
      <c r="S13" s="34">
        <f>内蒙!AU40+内蒙!AU55+内蒙!AU71+内蒙!AU87+内蒙!AU102+内蒙!AF118+内蒙!AX134+内蒙!AX150+内蒙!BA150+内蒙!AX165</f>
        <v>2386047.81643566</v>
      </c>
      <c r="T13" s="34">
        <f>辽宁!AU40+辽宁!AU55+辽宁!AU71+辽宁!AU87+辽宁!AU102+辽宁!AX134+辽宁!AX150+辽宁!BA150+辽宁!AF118</f>
        <v>5732611.05481698</v>
      </c>
      <c r="U13" s="34">
        <f>吉林!AU40+吉林!AU55+吉林!AU71+吉林!AU87+吉林!AU102+吉林!AX134+吉林!AX150+吉林!BA150+吉林!AF118</f>
        <v>3910454.01724449</v>
      </c>
      <c r="V13" s="34">
        <f>黑龙江!AU40+黑龙江!AU55+黑龙江!AU71+黑龙江!AU87+黑龙江!AU102+黑龙江!AX134+黑龙江!AX150+黑龙江!BA150+黑龙江!AF118</f>
        <v>5388077.09052535</v>
      </c>
      <c r="W13" s="34">
        <f>上海!AU40+上海!AU55+上海!AU71+上海!AU87+上海!AU102+上海!AX134+上海!AX150+上海!BA150+上海!AF118</f>
        <v>365254.509022729</v>
      </c>
      <c r="X13" s="34">
        <f>江苏!AU40+江苏!AU55+江苏!AU71+江苏!AU87+江苏!AU102+江苏!AX134+江苏!AX150+江苏!BA150+江苏!AF118</f>
        <v>5991451.42272347</v>
      </c>
      <c r="Y13" s="34">
        <f>浙江!AU40+浙江!AU55+浙江!AU71+浙江!AU87+浙江!AU102+浙江!AX134+浙江!AX150+浙江!BA150+浙江!AF118</f>
        <v>2362722.74984705</v>
      </c>
      <c r="Z13" s="34">
        <f>安徽!AU40+安徽!AU55+安徽!AU71+安徽!AU87+安徽!AU102+安徽!AX134+安徽!AX150+安徽!BA150+安徽!AF118</f>
        <v>6032165.64383056</v>
      </c>
      <c r="AA13" s="34">
        <f>福建!AU40+福建!AU55+福建!AU71+福建!AU87+福建!AU102+福建!AX134+福建!AX150+福建!BA150+福建!AF118</f>
        <v>4059689.06833879</v>
      </c>
      <c r="AB13" s="34">
        <f>江西!AU40+江西!AU55+江西!AU71+江西!AU87+江西!AU102+江西!AX134+江西!AX150+江西!BA150+江西!AF118</f>
        <v>6706806.89998247</v>
      </c>
      <c r="AC13" s="34">
        <f>山东!AU40+山东!AU55+山东!AU71+山东!AU87+山东!AU102+山东!AX134+山东!AX150+山东!BA150+山东!AF118</f>
        <v>9102001.67199955</v>
      </c>
      <c r="AD13" s="34">
        <f>河南!AU40+河南!AU55+河南!AU71+河南!AU87+河南!AU102+河南!AX134+河南!AX150+河南!BA150+河南!AF118</f>
        <v>12660289.3134976</v>
      </c>
      <c r="AE13" s="34">
        <f>湖北!AU40+湖北!AU55+湖北!AU71+湖北!AU87+湖北!AU102+湖北!AX134+湖北!AX150+湖北!BA150+湖北!AF118</f>
        <v>7288846.1507078</v>
      </c>
      <c r="AF13" s="34">
        <f>湖南!AU40+湖南!AU55+湖南!AU71+湖南!AU87+湖南!AU102+湖南!AX134+湖南!AX150+湖南!BA150+湖南!AF118</f>
        <v>13790723.3569336</v>
      </c>
      <c r="AG13" s="34">
        <f>广东!AU40+广东!AU55+广东!AU71+广东!AU87+广东!AU102+广东!AX134+广东!AX150+广东!BA150+广东!AF118</f>
        <v>9524669.44355872</v>
      </c>
      <c r="AH13" s="34">
        <f>广西!AU40+广西!AU55+广西!AU71+广西!AU87+广西!AU102+广西!AX134+广西!AX150+广西!BA150+广西!AF118</f>
        <v>8953801.19894075</v>
      </c>
      <c r="AI13" s="34">
        <f>海南!AU40+海南!AU55+海南!AU71+海南!AU87+海南!AU102+海南!AX134+海南!AX150+海南!BA150+海南!AF118</f>
        <v>1223658.67093464</v>
      </c>
      <c r="AJ13" s="34">
        <f>重庆!AU40+重庆!AU55+重庆!AU71+重庆!AU87+重庆!AU102+重庆!AX134+重庆!AX150+重庆!BA150+重庆!AF118</f>
        <v>4042108.14671015</v>
      </c>
      <c r="AK13" s="34">
        <f>四川!AU40+四川!AU55+四川!AU71+四川!AU87+四川!AU102+四川!AX134+四川!AX150+四川!BA150+四川!AF118</f>
        <v>14884519.705986</v>
      </c>
      <c r="AL13" s="34">
        <f>贵州!AU40+贵州!AU55+贵州!AU71+贵州!AU87+贵州!AU102+贵州!AX134+贵州!AX150+贵州!BA150+贵州!AF118</f>
        <v>5292405.20792639</v>
      </c>
      <c r="AM13" s="34">
        <f>云南!AU40+云南!AU55+云南!AU71+云南!AU87+云南!AU102+云南!AX134+云南!AX150+云南!BA150+云南!AF118</f>
        <v>12171932.7019829</v>
      </c>
      <c r="AN13" s="34">
        <f>西藏!AU40+西藏!AU55+西藏!AU71+西藏!AU87+西藏!AU102+西藏!AX134+西藏!AX150+西藏!BA150+西藏!AX165+西藏!AF118</f>
        <v>263488.099335039</v>
      </c>
      <c r="AO13" s="34">
        <f>陕西!AU40+陕西!AU55+陕西!AU71+陕西!AU87+陕西!AU102+陕西!AX134+陕西!AX150+陕西!BA150+陕西!AF118</f>
        <v>3038702.22072779</v>
      </c>
      <c r="AP13" s="34">
        <f>甘肃!AU40+甘肃!AU55+甘肃!AU71+甘肃!AU87+甘肃!AU102+甘肃!AX134+甘肃!AX150+甘肃!BA150+甘肃!AX165+甘肃!AF118</f>
        <v>2415647.71649255</v>
      </c>
      <c r="AQ13" s="34">
        <f>青海!AU40+青海!AU55+青海!AU71+青海!AU87+青海!AU102+青海!AX134+青海!AX150+青海!BA150+青海!AX165+青海!AF118</f>
        <v>432358.813047792</v>
      </c>
      <c r="AR13" s="36">
        <f>宁夏!AU40+宁夏!AU55+宁夏!AU71+宁夏!AU87+宁夏!AU102+宁夏!AX134+宁夏!AX150+宁夏!BA150+宁夏!AX165+宁夏!AF118</f>
        <v>470957.279199218</v>
      </c>
      <c r="AS13" s="34">
        <f>新疆!AU40+新疆!AU55+新疆!AU71+新疆!AU87+新疆!AU102+新疆!AX134+新疆!AX150+新疆!BA150+新疆!AX165+新疆!AF118</f>
        <v>2041302.01817529</v>
      </c>
      <c r="AT13" s="34">
        <f t="shared" si="3"/>
        <v>161902292.279112</v>
      </c>
      <c r="AU13" s="38">
        <f t="shared" si="0"/>
        <v>161.902292279112</v>
      </c>
      <c r="AV13" s="39">
        <f t="shared" si="4"/>
        <v>-15.3236436970428</v>
      </c>
      <c r="AW13" s="25">
        <f>-AV13</f>
        <v>15.3236436970428</v>
      </c>
      <c r="AX13" s="39">
        <f t="shared" si="5"/>
        <v>956.666666666667</v>
      </c>
      <c r="AY13" s="39">
        <f t="shared" si="6"/>
        <v>1118.56895894578</v>
      </c>
    </row>
    <row r="14" spans="14:49"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6"/>
      <c r="AS14" s="34"/>
      <c r="AT14" s="41">
        <f>SUM(AT2:AT13)</f>
        <v>2294415574.99032</v>
      </c>
      <c r="AU14" s="38">
        <f>AVERAGE(AU2:AU13)</f>
        <v>191.20129791586</v>
      </c>
      <c r="AV14" s="36"/>
      <c r="AW14" s="43">
        <f>AVERAGE(AW2:AW13)</f>
        <v>14.3824922347673</v>
      </c>
    </row>
    <row r="15" spans="14:48"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6"/>
      <c r="AS15" s="34"/>
      <c r="AT15" s="34" t="s">
        <v>52</v>
      </c>
      <c r="AU15" s="34" t="s">
        <v>53</v>
      </c>
      <c r="AV15" s="34"/>
    </row>
    <row r="16" ht="16.8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1623808.85215566</v>
      </c>
      <c r="J16" s="10" t="s">
        <v>35</v>
      </c>
      <c r="K16" s="10">
        <f>I16/(10000*1000)</f>
        <v>0.162380885215566</v>
      </c>
      <c r="L16" s="10" t="s">
        <v>58</v>
      </c>
      <c r="M16" s="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R16" s="2"/>
      <c r="AT16" s="1"/>
    </row>
    <row r="17" ht="16.8" spans="1:43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ht="16.8" spans="1:43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ht="16.8" spans="1:43">
      <c r="A19" s="6" t="s">
        <v>63</v>
      </c>
      <c r="B19" s="6" t="s">
        <v>64</v>
      </c>
      <c r="C19" s="6">
        <v>1.987</v>
      </c>
      <c r="D19" s="6"/>
      <c r="E19" s="6"/>
      <c r="F19" s="6"/>
      <c r="G19" s="33" t="s">
        <v>65</v>
      </c>
      <c r="H19" s="33">
        <f>K16+天津!K16+河北!K16+山西!K16+内蒙!K16+辽宁!K16+吉林!K16+黑龙江!K16+上海!K16+江苏!K16+浙江!K16+安徽!K16+福建!K16+江西!K16+山东!K16+河南!K16+湖北!K16+湖南!K16+广东!K16+广西!K16+海南!K16+重庆!K16+四川!K16+贵州!K16+云南!K16+西藏!K16+陕西!K16+甘肃!K16+青海!K16+宁夏!K16+新疆!K16</f>
        <v>229.441557499032</v>
      </c>
      <c r="I19" s="33" t="s">
        <v>58</v>
      </c>
      <c r="J19" s="6"/>
      <c r="K19" s="6"/>
      <c r="L19" s="6"/>
      <c r="M19" s="6"/>
      <c r="N19" s="6"/>
      <c r="O19" s="6"/>
      <c r="P19" s="6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ht="16.8" spans="1:43">
      <c r="A20" s="6" t="s">
        <v>66</v>
      </c>
      <c r="B20" s="6" t="s">
        <v>67</v>
      </c>
      <c r="C20" s="6">
        <v>1</v>
      </c>
      <c r="D20" s="6"/>
      <c r="E20" s="6"/>
      <c r="F20" s="6"/>
      <c r="G20" s="33" t="s">
        <v>68</v>
      </c>
      <c r="H20" s="33"/>
      <c r="I20" s="33" t="s">
        <v>58</v>
      </c>
      <c r="J20" s="6"/>
      <c r="K20" s="6"/>
      <c r="L20" s="6"/>
      <c r="M20" s="6"/>
      <c r="N20" s="6"/>
      <c r="O20" s="6"/>
      <c r="P20" s="6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19">
      <c r="A21" s="6" t="s">
        <v>69</v>
      </c>
      <c r="B21" s="6" t="s">
        <v>67</v>
      </c>
      <c r="C21" s="6">
        <v>3</v>
      </c>
      <c r="D21" s="6"/>
      <c r="E21" s="6"/>
      <c r="F21" s="6"/>
      <c r="G21" s="4" t="s">
        <v>70</v>
      </c>
      <c r="H21" s="4"/>
      <c r="I21" s="4" t="s">
        <v>71</v>
      </c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4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</row>
    <row r="28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ht="16.8" spans="1:47">
      <c r="A29" s="6" t="s">
        <v>107</v>
      </c>
      <c r="B29" s="6">
        <v>1192.09</v>
      </c>
      <c r="C29" s="8" t="s">
        <v>108</v>
      </c>
      <c r="D29" s="9">
        <v>-5.42074193548387</v>
      </c>
      <c r="E29" s="8"/>
      <c r="F29" s="8"/>
      <c r="G29" s="6">
        <v>1</v>
      </c>
      <c r="H29" s="11">
        <f t="shared" ref="H29:H40" si="8">E30</f>
        <v>-5.42074193548387</v>
      </c>
      <c r="I29" s="11">
        <f t="shared" ref="I29:I40" si="9">H29+273.15</f>
        <v>267.729258064516</v>
      </c>
      <c r="J29" s="11">
        <f>EXP(($C$18*(I29-$C$16))/($C$19*I29*$C$16))</f>
        <v>0.00846762749209318</v>
      </c>
      <c r="K29" s="11">
        <f>$B$29/12</f>
        <v>99.3408333333333</v>
      </c>
      <c r="L29" s="11">
        <f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10">O29*J29</f>
        <v>0.00841181171420779</v>
      </c>
      <c r="Q29" s="15">
        <f>P29*$B$31</f>
        <v>0.00109353552284701</v>
      </c>
      <c r="R29" s="11">
        <f>L29*$B$31</f>
        <v>0.129143083333333</v>
      </c>
      <c r="S29" s="16">
        <f t="shared" ref="S29:S40" si="11">Q29/R29</f>
        <v>0.0084676274920932</v>
      </c>
      <c r="T29" s="3">
        <v>0.01</v>
      </c>
      <c r="U29" s="17">
        <f>S29*T29</f>
        <v>8.4676274920932e-5</v>
      </c>
      <c r="V29" s="16"/>
      <c r="W29" s="3"/>
      <c r="X29" s="17"/>
      <c r="Y29" s="18">
        <v>0.02</v>
      </c>
      <c r="Z29" s="3">
        <v>0.21</v>
      </c>
      <c r="AA29" s="19">
        <f>Y29*Z29</f>
        <v>0.0042</v>
      </c>
      <c r="AB29" s="3">
        <v>0.01</v>
      </c>
      <c r="AC29" s="3">
        <v>0.29</v>
      </c>
      <c r="AD29" s="19">
        <f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>AK29*AL29</f>
        <v>0.011</v>
      </c>
      <c r="AN29" s="3">
        <v>0.01</v>
      </c>
      <c r="AO29" s="3">
        <v>0.38</v>
      </c>
      <c r="AP29" s="3">
        <f>AO29*AN29</f>
        <v>0.0038</v>
      </c>
      <c r="AQ29" s="1">
        <f>(AP29+AM29+AD29+AA29+U29+X29+AG29+AJ29)</f>
        <v>0.0219846762749209</v>
      </c>
      <c r="AR29" s="24">
        <f>$B$29/12</f>
        <v>99.3408333333333</v>
      </c>
      <c r="AS29" s="1">
        <f>$B$31</f>
        <v>0.13</v>
      </c>
      <c r="AT29" s="2">
        <f>$E$4/12</f>
        <v>0.491666666666667</v>
      </c>
      <c r="AU29" s="1">
        <f>AT29*10000*AS29*0.67*AR29*AQ29</f>
        <v>935.269548628594</v>
      </c>
    </row>
    <row r="30" ht="16.8" spans="1:47">
      <c r="A30" s="6" t="s">
        <v>110</v>
      </c>
      <c r="B30" s="6">
        <v>1</v>
      </c>
      <c r="C30" s="8">
        <v>1</v>
      </c>
      <c r="D30" s="9">
        <v>-5.97361290322581</v>
      </c>
      <c r="E30" s="12">
        <f t="shared" ref="E30:E41" si="12">D29</f>
        <v>-5.42074193548387</v>
      </c>
      <c r="F30" s="8" t="s">
        <v>109</v>
      </c>
      <c r="G30" s="6">
        <v>2</v>
      </c>
      <c r="H30" s="11">
        <f t="shared" si="8"/>
        <v>-5.97361290322581</v>
      </c>
      <c r="I30" s="11">
        <f t="shared" si="9"/>
        <v>267.176387096774</v>
      </c>
      <c r="J30" s="11">
        <f t="shared" ref="J30:J40" si="13">EXP(($C$18*(I30-$C$16))/($C$19*I30*$C$16))</f>
        <v>0.00785376928709459</v>
      </c>
      <c r="K30" s="11">
        <f t="shared" ref="K30:K40" si="14">$B$29/12</f>
        <v>99.3408333333333</v>
      </c>
      <c r="L30" s="11">
        <f t="shared" ref="L30:L40" si="15">K30*$B$30/100</f>
        <v>0.993408333333333</v>
      </c>
      <c r="M30" s="6" t="s">
        <v>109</v>
      </c>
      <c r="N30" s="6"/>
      <c r="O30" s="11">
        <f t="shared" ref="O30:O40" si="16">L30+O29-P29-N30</f>
        <v>1.97840485495246</v>
      </c>
      <c r="P30" s="11">
        <f t="shared" si="10"/>
        <v>0.0155379352872644</v>
      </c>
      <c r="Q30" s="15">
        <f t="shared" ref="Q30:Q40" si="17">P30*$B$31</f>
        <v>0.00201993158734438</v>
      </c>
      <c r="R30" s="11">
        <f t="shared" ref="R30:R40" si="18">L30*$B$31</f>
        <v>0.129143083333333</v>
      </c>
      <c r="S30" s="16">
        <f t="shared" si="11"/>
        <v>0.0156410357814573</v>
      </c>
      <c r="T30" s="3">
        <v>0.01</v>
      </c>
      <c r="U30" s="17">
        <f t="shared" ref="U30:U40" si="19">S30*T30</f>
        <v>0.000156410357814573</v>
      </c>
      <c r="V30" s="16"/>
      <c r="W30" s="3"/>
      <c r="X30" s="17"/>
      <c r="Y30" s="18">
        <v>0.02</v>
      </c>
      <c r="Z30" s="3">
        <v>0.21</v>
      </c>
      <c r="AA30" s="19">
        <f t="shared" ref="AA30:AA40" si="20">Y30*Z30</f>
        <v>0.0042</v>
      </c>
      <c r="AB30" s="3">
        <v>0.01</v>
      </c>
      <c r="AC30" s="3">
        <v>0.29</v>
      </c>
      <c r="AD30" s="19">
        <f t="shared" ref="AD30:AD40" si="21">AB30*AC30</f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ref="AM30:AM40" si="22">AK30*AL30</f>
        <v>0.011</v>
      </c>
      <c r="AN30" s="3">
        <v>0.01</v>
      </c>
      <c r="AO30" s="3">
        <v>0.38</v>
      </c>
      <c r="AP30" s="3">
        <f t="shared" ref="AP30:AP40" si="23">AO30*AN30</f>
        <v>0.0038</v>
      </c>
      <c r="AQ30" s="1">
        <f t="shared" ref="AQ30:AQ40" si="24">(AP30+AM30+AD30+AA30+U30+X30+AG30+AJ30)</f>
        <v>0.0220564103578146</v>
      </c>
      <c r="AR30" s="24">
        <f t="shared" ref="AR30:AR40" si="25">$B$29/12</f>
        <v>99.3408333333333</v>
      </c>
      <c r="AS30" s="1">
        <f t="shared" ref="AS30:AS40" si="26">$B$31</f>
        <v>0.13</v>
      </c>
      <c r="AT30" s="2">
        <f t="shared" ref="AT30:AT40" si="27">$E$4/12</f>
        <v>0.491666666666667</v>
      </c>
      <c r="AU30" s="1">
        <f t="shared" ref="AU30:AU40" si="28">AT30*10000*AS30*0.67*AR30*AQ30</f>
        <v>938.321251664393</v>
      </c>
    </row>
    <row r="31" ht="16.8" spans="1:47">
      <c r="A31" s="6" t="s">
        <v>72</v>
      </c>
      <c r="B31" s="6">
        <v>0.13</v>
      </c>
      <c r="C31" s="8">
        <v>2</v>
      </c>
      <c r="D31" s="9">
        <v>1.00185714285714</v>
      </c>
      <c r="E31" s="12">
        <f t="shared" si="12"/>
        <v>-5.97361290322581</v>
      </c>
      <c r="F31" s="8" t="s">
        <v>109</v>
      </c>
      <c r="G31" s="6">
        <v>3</v>
      </c>
      <c r="H31" s="11">
        <f t="shared" si="8"/>
        <v>1.00185714285714</v>
      </c>
      <c r="I31" s="11">
        <f t="shared" si="9"/>
        <v>274.151857142857</v>
      </c>
      <c r="J31" s="11">
        <f t="shared" si="13"/>
        <v>0.0198509184468053</v>
      </c>
      <c r="K31" s="11">
        <f t="shared" si="14"/>
        <v>99.3408333333333</v>
      </c>
      <c r="L31" s="11">
        <f t="shared" si="15"/>
        <v>0.993408333333333</v>
      </c>
      <c r="M31" s="6" t="s">
        <v>109</v>
      </c>
      <c r="N31" s="6"/>
      <c r="O31" s="11">
        <f t="shared" si="16"/>
        <v>2.95627525299853</v>
      </c>
      <c r="P31" s="11">
        <f t="shared" si="10"/>
        <v>0.0586847789535825</v>
      </c>
      <c r="Q31" s="15">
        <f t="shared" si="17"/>
        <v>0.00762902126396572</v>
      </c>
      <c r="R31" s="11">
        <f t="shared" si="18"/>
        <v>0.129143083333333</v>
      </c>
      <c r="S31" s="16">
        <f t="shared" si="11"/>
        <v>0.0590741762319113</v>
      </c>
      <c r="T31" s="3">
        <v>0.01</v>
      </c>
      <c r="U31" s="17">
        <f t="shared" si="19"/>
        <v>0.000590741762319113</v>
      </c>
      <c r="V31" s="16"/>
      <c r="W31" s="3"/>
      <c r="X31" s="17"/>
      <c r="Y31" s="18">
        <v>0.02</v>
      </c>
      <c r="Z31" s="3">
        <v>0.21</v>
      </c>
      <c r="AA31" s="19">
        <f t="shared" si="20"/>
        <v>0.0042</v>
      </c>
      <c r="AB31" s="3">
        <v>0.01</v>
      </c>
      <c r="AC31" s="3">
        <v>0.29</v>
      </c>
      <c r="AD31" s="19">
        <f t="shared" si="2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22"/>
        <v>0.011</v>
      </c>
      <c r="AN31" s="3">
        <v>0.01</v>
      </c>
      <c r="AO31" s="3">
        <v>0.38</v>
      </c>
      <c r="AP31" s="3">
        <f t="shared" si="23"/>
        <v>0.0038</v>
      </c>
      <c r="AQ31" s="1">
        <f t="shared" si="24"/>
        <v>0.0224907417623191</v>
      </c>
      <c r="AR31" s="24">
        <f t="shared" si="25"/>
        <v>99.3408333333333</v>
      </c>
      <c r="AS31" s="1">
        <f t="shared" si="26"/>
        <v>0.13</v>
      </c>
      <c r="AT31" s="2">
        <f t="shared" si="27"/>
        <v>0.491666666666667</v>
      </c>
      <c r="AU31" s="1">
        <f t="shared" si="28"/>
        <v>956.798527907464</v>
      </c>
    </row>
    <row r="32" ht="16.8" spans="1:47">
      <c r="A32" s="6"/>
      <c r="B32" s="6"/>
      <c r="C32" s="8">
        <v>3</v>
      </c>
      <c r="D32" s="9">
        <v>7.08835483870968</v>
      </c>
      <c r="E32" s="12">
        <f t="shared" si="12"/>
        <v>1.00185714285714</v>
      </c>
      <c r="F32" s="8" t="s">
        <v>109</v>
      </c>
      <c r="G32" s="6">
        <v>4</v>
      </c>
      <c r="H32" s="11">
        <f t="shared" si="8"/>
        <v>7.08835483870968</v>
      </c>
      <c r="I32" s="11">
        <f t="shared" si="9"/>
        <v>280.23835483871</v>
      </c>
      <c r="J32" s="11">
        <f t="shared" si="13"/>
        <v>0.0429322512916042</v>
      </c>
      <c r="K32" s="11">
        <f t="shared" si="14"/>
        <v>99.3408333333333</v>
      </c>
      <c r="L32" s="11">
        <f t="shared" si="15"/>
        <v>0.993408333333333</v>
      </c>
      <c r="M32" s="6" t="s">
        <v>109</v>
      </c>
      <c r="N32" s="6"/>
      <c r="O32" s="11">
        <f t="shared" si="16"/>
        <v>3.89099880737828</v>
      </c>
      <c r="P32" s="11">
        <f t="shared" si="10"/>
        <v>0.167049338573697</v>
      </c>
      <c r="Q32" s="15">
        <f t="shared" si="17"/>
        <v>0.0217164140145805</v>
      </c>
      <c r="R32" s="11">
        <f t="shared" si="18"/>
        <v>0.129143083333333</v>
      </c>
      <c r="S32" s="16">
        <f t="shared" si="11"/>
        <v>0.16815777859762</v>
      </c>
      <c r="T32" s="3">
        <v>0.01</v>
      </c>
      <c r="U32" s="17">
        <f t="shared" si="19"/>
        <v>0.0016815777859762</v>
      </c>
      <c r="V32" s="16"/>
      <c r="W32" s="3"/>
      <c r="X32" s="17"/>
      <c r="Y32" s="18">
        <v>0.02</v>
      </c>
      <c r="Z32" s="3">
        <v>0.21</v>
      </c>
      <c r="AA32" s="19">
        <f t="shared" si="20"/>
        <v>0.0042</v>
      </c>
      <c r="AB32" s="3">
        <v>0.01</v>
      </c>
      <c r="AC32" s="3">
        <v>0.29</v>
      </c>
      <c r="AD32" s="19">
        <f t="shared" si="2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22"/>
        <v>0.011</v>
      </c>
      <c r="AN32" s="3">
        <v>0.01</v>
      </c>
      <c r="AO32" s="3">
        <v>0.38</v>
      </c>
      <c r="AP32" s="3">
        <f t="shared" si="23"/>
        <v>0.0038</v>
      </c>
      <c r="AQ32" s="1">
        <f t="shared" si="24"/>
        <v>0.0235815777859762</v>
      </c>
      <c r="AR32" s="24">
        <f t="shared" si="25"/>
        <v>99.3408333333333</v>
      </c>
      <c r="AS32" s="1">
        <f t="shared" si="26"/>
        <v>0.13</v>
      </c>
      <c r="AT32" s="2">
        <f t="shared" si="27"/>
        <v>0.491666666666667</v>
      </c>
      <c r="AU32" s="1">
        <f t="shared" si="28"/>
        <v>1003.20474752678</v>
      </c>
    </row>
    <row r="33" ht="16.8" spans="1:47">
      <c r="A33" s="6"/>
      <c r="B33" s="6"/>
      <c r="C33" s="8">
        <v>4</v>
      </c>
      <c r="D33" s="9">
        <v>13.0207</v>
      </c>
      <c r="E33" s="12">
        <f t="shared" si="12"/>
        <v>7.08835483870968</v>
      </c>
      <c r="F33" s="8" t="s">
        <v>109</v>
      </c>
      <c r="G33" s="6">
        <v>5</v>
      </c>
      <c r="H33" s="11">
        <f t="shared" si="8"/>
        <v>13.0207</v>
      </c>
      <c r="I33" s="11">
        <f t="shared" si="9"/>
        <v>286.1707</v>
      </c>
      <c r="J33" s="11">
        <f t="shared" si="13"/>
        <v>0.0882243985403277</v>
      </c>
      <c r="K33" s="11">
        <f t="shared" si="14"/>
        <v>99.3408333333333</v>
      </c>
      <c r="L33" s="11">
        <f t="shared" si="15"/>
        <v>0.993408333333333</v>
      </c>
      <c r="M33" s="6" t="s">
        <v>111</v>
      </c>
      <c r="N33" s="11">
        <f>(O32-P32)*C24/100</f>
        <v>3.53775199536435</v>
      </c>
      <c r="O33" s="11">
        <f t="shared" si="16"/>
        <v>1.17960580677356</v>
      </c>
      <c r="P33" s="11">
        <f t="shared" si="10"/>
        <v>0.104070012817276</v>
      </c>
      <c r="Q33" s="15">
        <f t="shared" si="17"/>
        <v>0.0135291016662458</v>
      </c>
      <c r="R33" s="11">
        <f t="shared" si="18"/>
        <v>0.129143083333333</v>
      </c>
      <c r="S33" s="16">
        <f t="shared" si="11"/>
        <v>0.104760559505349</v>
      </c>
      <c r="T33" s="3">
        <v>0.01</v>
      </c>
      <c r="U33" s="17">
        <f t="shared" si="19"/>
        <v>0.00104760559505349</v>
      </c>
      <c r="V33" s="16"/>
      <c r="W33" s="3"/>
      <c r="X33" s="17"/>
      <c r="Y33" s="18">
        <v>0.04</v>
      </c>
      <c r="Z33" s="3">
        <v>0.21</v>
      </c>
      <c r="AA33" s="19">
        <f t="shared" si="20"/>
        <v>0.0084</v>
      </c>
      <c r="AB33" s="3">
        <v>0.015</v>
      </c>
      <c r="AC33" s="3">
        <v>0.29</v>
      </c>
      <c r="AD33" s="19">
        <f t="shared" si="2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22"/>
        <v>0.011</v>
      </c>
      <c r="AN33" s="3">
        <v>0.015</v>
      </c>
      <c r="AO33" s="3">
        <v>0.38</v>
      </c>
      <c r="AP33" s="3">
        <f t="shared" si="23"/>
        <v>0.0057</v>
      </c>
      <c r="AQ33" s="1">
        <f t="shared" si="24"/>
        <v>0.0304976055950535</v>
      </c>
      <c r="AR33" s="24">
        <f t="shared" si="25"/>
        <v>99.3408333333333</v>
      </c>
      <c r="AS33" s="1">
        <f t="shared" si="26"/>
        <v>0.13</v>
      </c>
      <c r="AT33" s="2">
        <f t="shared" si="27"/>
        <v>0.491666666666667</v>
      </c>
      <c r="AU33" s="1">
        <f t="shared" si="28"/>
        <v>1297.42560056146</v>
      </c>
    </row>
    <row r="34" ht="16.8" spans="1:47">
      <c r="A34" s="6"/>
      <c r="B34" s="6"/>
      <c r="C34" s="8">
        <v>5</v>
      </c>
      <c r="D34" s="9">
        <v>18.6176451612903</v>
      </c>
      <c r="E34" s="12">
        <f t="shared" si="12"/>
        <v>13.0207</v>
      </c>
      <c r="F34" s="8" t="s">
        <v>111</v>
      </c>
      <c r="G34" s="6">
        <v>6</v>
      </c>
      <c r="H34" s="11">
        <f t="shared" si="8"/>
        <v>18.6176451612903</v>
      </c>
      <c r="I34" s="11">
        <f t="shared" si="9"/>
        <v>291.76764516129</v>
      </c>
      <c r="J34" s="11">
        <f t="shared" si="13"/>
        <v>0.169452031583251</v>
      </c>
      <c r="K34" s="11">
        <f t="shared" si="14"/>
        <v>99.3408333333333</v>
      </c>
      <c r="L34" s="11">
        <f t="shared" si="15"/>
        <v>0.993408333333333</v>
      </c>
      <c r="M34" s="6" t="s">
        <v>109</v>
      </c>
      <c r="N34" s="6"/>
      <c r="O34" s="11">
        <f t="shared" si="16"/>
        <v>2.06894412728962</v>
      </c>
      <c r="P34" s="11">
        <f t="shared" si="10"/>
        <v>0.350586785601463</v>
      </c>
      <c r="Q34" s="15">
        <f t="shared" si="17"/>
        <v>0.0455762821281901</v>
      </c>
      <c r="R34" s="11">
        <f t="shared" si="18"/>
        <v>0.129143083333333</v>
      </c>
      <c r="S34" s="16">
        <f t="shared" si="11"/>
        <v>0.352913070927326</v>
      </c>
      <c r="T34" s="3">
        <v>0.01</v>
      </c>
      <c r="U34" s="17">
        <f t="shared" si="19"/>
        <v>0.00352913070927326</v>
      </c>
      <c r="V34" s="16"/>
      <c r="W34" s="3"/>
      <c r="X34" s="17"/>
      <c r="Y34" s="18">
        <v>0.04</v>
      </c>
      <c r="Z34" s="3">
        <v>0.21</v>
      </c>
      <c r="AA34" s="19">
        <f t="shared" si="20"/>
        <v>0.0084</v>
      </c>
      <c r="AB34" s="3">
        <v>0.015</v>
      </c>
      <c r="AC34" s="3">
        <v>0.29</v>
      </c>
      <c r="AD34" s="19">
        <f t="shared" si="2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22"/>
        <v>0.011</v>
      </c>
      <c r="AN34" s="3">
        <v>0.015</v>
      </c>
      <c r="AO34" s="3">
        <v>0.38</v>
      </c>
      <c r="AP34" s="3">
        <f t="shared" si="23"/>
        <v>0.0057</v>
      </c>
      <c r="AQ34" s="1">
        <f t="shared" si="24"/>
        <v>0.0329791307092733</v>
      </c>
      <c r="AR34" s="24">
        <f t="shared" si="25"/>
        <v>99.3408333333333</v>
      </c>
      <c r="AS34" s="1">
        <f t="shared" si="26"/>
        <v>0.13</v>
      </c>
      <c r="AT34" s="2">
        <f t="shared" si="27"/>
        <v>0.491666666666667</v>
      </c>
      <c r="AU34" s="1">
        <f t="shared" si="28"/>
        <v>1402.99435419985</v>
      </c>
    </row>
    <row r="35" ht="16.8" spans="1:47">
      <c r="A35" s="6"/>
      <c r="B35" s="6"/>
      <c r="C35" s="8">
        <v>6</v>
      </c>
      <c r="D35" s="9">
        <v>23.6506666666667</v>
      </c>
      <c r="E35" s="12">
        <f t="shared" si="12"/>
        <v>18.6176451612903</v>
      </c>
      <c r="F35" s="8" t="s">
        <v>109</v>
      </c>
      <c r="G35" s="6">
        <v>7</v>
      </c>
      <c r="H35" s="11">
        <f t="shared" si="8"/>
        <v>23.6506666666667</v>
      </c>
      <c r="I35" s="11">
        <f t="shared" si="9"/>
        <v>296.800666666667</v>
      </c>
      <c r="J35" s="11">
        <f t="shared" si="13"/>
        <v>0.298411559717708</v>
      </c>
      <c r="K35" s="11">
        <f t="shared" si="14"/>
        <v>99.3408333333333</v>
      </c>
      <c r="L35" s="11">
        <f t="shared" si="15"/>
        <v>0.993408333333333</v>
      </c>
      <c r="M35" s="6" t="s">
        <v>109</v>
      </c>
      <c r="N35" s="6"/>
      <c r="O35" s="11">
        <f t="shared" si="16"/>
        <v>2.71176567502149</v>
      </c>
      <c r="P35" s="11">
        <f t="shared" si="10"/>
        <v>0.809222224672105</v>
      </c>
      <c r="Q35" s="15">
        <f t="shared" si="17"/>
        <v>0.105198889207374</v>
      </c>
      <c r="R35" s="11">
        <f t="shared" si="18"/>
        <v>0.129143083333333</v>
      </c>
      <c r="S35" s="16">
        <f t="shared" si="11"/>
        <v>0.814591741904159</v>
      </c>
      <c r="T35" s="3">
        <v>0.01</v>
      </c>
      <c r="U35" s="17">
        <f t="shared" si="19"/>
        <v>0.00814591741904159</v>
      </c>
      <c r="V35" s="16"/>
      <c r="W35" s="3"/>
      <c r="X35" s="17"/>
      <c r="Y35" s="18">
        <v>0.04</v>
      </c>
      <c r="Z35" s="3">
        <v>0.21</v>
      </c>
      <c r="AA35" s="19">
        <f t="shared" si="20"/>
        <v>0.0084</v>
      </c>
      <c r="AB35" s="3">
        <v>0.015</v>
      </c>
      <c r="AC35" s="3">
        <v>0.29</v>
      </c>
      <c r="AD35" s="19">
        <f t="shared" si="2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22"/>
        <v>0.011</v>
      </c>
      <c r="AN35" s="3">
        <v>0.015</v>
      </c>
      <c r="AO35" s="3">
        <v>0.38</v>
      </c>
      <c r="AP35" s="3">
        <f t="shared" si="23"/>
        <v>0.0057</v>
      </c>
      <c r="AQ35" s="1">
        <f t="shared" si="24"/>
        <v>0.0375959174190416</v>
      </c>
      <c r="AR35" s="24">
        <f t="shared" si="25"/>
        <v>99.3408333333333</v>
      </c>
      <c r="AS35" s="1">
        <f t="shared" si="26"/>
        <v>0.13</v>
      </c>
      <c r="AT35" s="2">
        <f t="shared" si="27"/>
        <v>0.491666666666667</v>
      </c>
      <c r="AU35" s="1">
        <f t="shared" si="28"/>
        <v>1599.40115901986</v>
      </c>
    </row>
    <row r="36" ht="16.8" spans="1:47">
      <c r="A36" s="6"/>
      <c r="B36" s="6"/>
      <c r="C36" s="8">
        <v>7</v>
      </c>
      <c r="D36" s="9">
        <v>24.8810967741936</v>
      </c>
      <c r="E36" s="12">
        <f t="shared" si="12"/>
        <v>23.6506666666667</v>
      </c>
      <c r="F36" s="8" t="s">
        <v>109</v>
      </c>
      <c r="G36" s="6">
        <v>8</v>
      </c>
      <c r="H36" s="11">
        <f t="shared" si="8"/>
        <v>24.8810967741936</v>
      </c>
      <c r="I36" s="11">
        <f t="shared" si="9"/>
        <v>298.031096774194</v>
      </c>
      <c r="J36" s="11">
        <f t="shared" si="13"/>
        <v>0.341693246041006</v>
      </c>
      <c r="K36" s="11">
        <f t="shared" si="14"/>
        <v>99.3408333333333</v>
      </c>
      <c r="L36" s="11">
        <f t="shared" si="15"/>
        <v>0.993408333333333</v>
      </c>
      <c r="M36" s="6" t="s">
        <v>109</v>
      </c>
      <c r="N36" s="6"/>
      <c r="O36" s="11">
        <f t="shared" si="16"/>
        <v>2.89595178368272</v>
      </c>
      <c r="P36" s="11">
        <f t="shared" si="10"/>
        <v>0.98952716534479</v>
      </c>
      <c r="Q36" s="15">
        <f t="shared" si="17"/>
        <v>0.128638531494823</v>
      </c>
      <c r="R36" s="11">
        <f t="shared" si="18"/>
        <v>0.129143083333333</v>
      </c>
      <c r="S36" s="16">
        <f t="shared" si="11"/>
        <v>0.996093078889808</v>
      </c>
      <c r="T36" s="3">
        <v>0.01</v>
      </c>
      <c r="U36" s="17">
        <f t="shared" si="19"/>
        <v>0.00996093078889808</v>
      </c>
      <c r="V36" s="16"/>
      <c r="W36" s="3"/>
      <c r="X36" s="17"/>
      <c r="Y36" s="18">
        <v>0.04</v>
      </c>
      <c r="Z36" s="3">
        <v>0.21</v>
      </c>
      <c r="AA36" s="19">
        <f t="shared" si="20"/>
        <v>0.0084</v>
      </c>
      <c r="AB36" s="3">
        <v>0.015</v>
      </c>
      <c r="AC36" s="3">
        <v>0.29</v>
      </c>
      <c r="AD36" s="19">
        <f t="shared" si="2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22"/>
        <v>0.011</v>
      </c>
      <c r="AN36" s="3">
        <v>0.015</v>
      </c>
      <c r="AO36" s="3">
        <v>0.38</v>
      </c>
      <c r="AP36" s="3">
        <f t="shared" si="23"/>
        <v>0.0057</v>
      </c>
      <c r="AQ36" s="1">
        <f t="shared" si="24"/>
        <v>0.0394109307888981</v>
      </c>
      <c r="AR36" s="24">
        <f t="shared" si="25"/>
        <v>99.3408333333333</v>
      </c>
      <c r="AS36" s="1">
        <f t="shared" si="26"/>
        <v>0.13</v>
      </c>
      <c r="AT36" s="2">
        <f t="shared" si="27"/>
        <v>0.491666666666667</v>
      </c>
      <c r="AU36" s="1">
        <f t="shared" si="28"/>
        <v>1676.61524732177</v>
      </c>
    </row>
    <row r="37" ht="16.8" spans="1:47">
      <c r="A37" s="6"/>
      <c r="B37" s="6"/>
      <c r="C37" s="8">
        <v>8</v>
      </c>
      <c r="D37" s="9">
        <v>23.1873548387097</v>
      </c>
      <c r="E37" s="12">
        <f t="shared" si="12"/>
        <v>24.8810967741936</v>
      </c>
      <c r="F37" s="8" t="s">
        <v>109</v>
      </c>
      <c r="G37" s="6">
        <v>9</v>
      </c>
      <c r="H37" s="11">
        <f t="shared" si="8"/>
        <v>23.1873548387097</v>
      </c>
      <c r="I37" s="11">
        <f t="shared" si="9"/>
        <v>296.33735483871</v>
      </c>
      <c r="J37" s="11">
        <f t="shared" si="13"/>
        <v>0.283491742203091</v>
      </c>
      <c r="K37" s="11">
        <f t="shared" si="14"/>
        <v>99.3408333333333</v>
      </c>
      <c r="L37" s="11">
        <f t="shared" si="15"/>
        <v>0.993408333333333</v>
      </c>
      <c r="M37" s="6" t="s">
        <v>109</v>
      </c>
      <c r="N37" s="6"/>
      <c r="O37" s="11">
        <f t="shared" si="16"/>
        <v>2.89983295167126</v>
      </c>
      <c r="P37" s="11">
        <f t="shared" si="10"/>
        <v>0.822078695567218</v>
      </c>
      <c r="Q37" s="15">
        <f t="shared" si="17"/>
        <v>0.106870230423738</v>
      </c>
      <c r="R37" s="11">
        <f t="shared" si="18"/>
        <v>0.129143083333333</v>
      </c>
      <c r="S37" s="16">
        <f t="shared" si="11"/>
        <v>0.827533520691109</v>
      </c>
      <c r="T37" s="3">
        <v>0.01</v>
      </c>
      <c r="U37" s="17">
        <f t="shared" si="19"/>
        <v>0.00827533520691109</v>
      </c>
      <c r="V37" s="16"/>
      <c r="W37" s="3"/>
      <c r="X37" s="17"/>
      <c r="Y37" s="18">
        <v>0.04</v>
      </c>
      <c r="Z37" s="3">
        <v>0.21</v>
      </c>
      <c r="AA37" s="19">
        <f t="shared" si="20"/>
        <v>0.0084</v>
      </c>
      <c r="AB37" s="3">
        <v>0.015</v>
      </c>
      <c r="AC37" s="3">
        <v>0.29</v>
      </c>
      <c r="AD37" s="19">
        <f t="shared" si="2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22"/>
        <v>0.011</v>
      </c>
      <c r="AN37" s="3">
        <v>0.015</v>
      </c>
      <c r="AO37" s="3">
        <v>0.38</v>
      </c>
      <c r="AP37" s="3">
        <f t="shared" si="23"/>
        <v>0.0057</v>
      </c>
      <c r="AQ37" s="1">
        <f t="shared" si="24"/>
        <v>0.0377253352069111</v>
      </c>
      <c r="AR37" s="24">
        <f t="shared" si="25"/>
        <v>99.3408333333333</v>
      </c>
      <c r="AS37" s="1">
        <f t="shared" si="26"/>
        <v>0.13</v>
      </c>
      <c r="AT37" s="2">
        <f t="shared" si="27"/>
        <v>0.491666666666667</v>
      </c>
      <c r="AU37" s="1">
        <f t="shared" si="28"/>
        <v>1604.90683554343</v>
      </c>
    </row>
    <row r="38" ht="16.8" spans="1:47">
      <c r="A38" s="6"/>
      <c r="B38" s="6"/>
      <c r="C38" s="8">
        <v>9</v>
      </c>
      <c r="D38" s="9">
        <v>20.0157666666667</v>
      </c>
      <c r="E38" s="12">
        <f t="shared" si="12"/>
        <v>23.1873548387097</v>
      </c>
      <c r="F38" s="8" t="s">
        <v>109</v>
      </c>
      <c r="G38" s="6">
        <v>10</v>
      </c>
      <c r="H38" s="11">
        <f t="shared" si="8"/>
        <v>20.0157666666667</v>
      </c>
      <c r="I38" s="11">
        <f t="shared" si="9"/>
        <v>293.165766666667</v>
      </c>
      <c r="J38" s="11">
        <f t="shared" si="13"/>
        <v>0.198685113120389</v>
      </c>
      <c r="K38" s="11">
        <f t="shared" si="14"/>
        <v>99.3408333333333</v>
      </c>
      <c r="L38" s="11">
        <f t="shared" si="15"/>
        <v>0.993408333333333</v>
      </c>
      <c r="M38" s="6" t="s">
        <v>109</v>
      </c>
      <c r="N38" s="6"/>
      <c r="O38" s="11">
        <f t="shared" si="16"/>
        <v>3.07116258943738</v>
      </c>
      <c r="P38" s="11">
        <f t="shared" si="10"/>
        <v>0.610194286493472</v>
      </c>
      <c r="Q38" s="15">
        <f t="shared" si="17"/>
        <v>0.0793252572441514</v>
      </c>
      <c r="R38" s="11">
        <f t="shared" si="18"/>
        <v>0.129143083333333</v>
      </c>
      <c r="S38" s="16">
        <f t="shared" si="11"/>
        <v>0.614243172740455</v>
      </c>
      <c r="T38" s="3">
        <v>0.01</v>
      </c>
      <c r="U38" s="17">
        <f t="shared" si="19"/>
        <v>0.00614243172740455</v>
      </c>
      <c r="V38" s="16"/>
      <c r="W38" s="3"/>
      <c r="X38" s="17"/>
      <c r="Y38" s="18">
        <v>0.04</v>
      </c>
      <c r="Z38" s="3">
        <v>0.21</v>
      </c>
      <c r="AA38" s="19">
        <f t="shared" si="20"/>
        <v>0.0084</v>
      </c>
      <c r="AB38" s="3">
        <v>0.015</v>
      </c>
      <c r="AC38" s="3">
        <v>0.29</v>
      </c>
      <c r="AD38" s="19">
        <f t="shared" si="2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22"/>
        <v>0.011</v>
      </c>
      <c r="AN38" s="3">
        <v>0.015</v>
      </c>
      <c r="AO38" s="3">
        <v>0.38</v>
      </c>
      <c r="AP38" s="3">
        <f t="shared" si="23"/>
        <v>0.0057</v>
      </c>
      <c r="AQ38" s="1">
        <f t="shared" si="24"/>
        <v>0.0355924317274045</v>
      </c>
      <c r="AR38" s="24">
        <f t="shared" si="25"/>
        <v>99.3408333333333</v>
      </c>
      <c r="AS38" s="1">
        <f t="shared" si="26"/>
        <v>0.13</v>
      </c>
      <c r="AT38" s="2">
        <f t="shared" si="27"/>
        <v>0.491666666666667</v>
      </c>
      <c r="AU38" s="1">
        <f t="shared" si="28"/>
        <v>1514.16910306101</v>
      </c>
    </row>
    <row r="39" ht="16.8" spans="1:47">
      <c r="A39" s="6"/>
      <c r="B39" s="6"/>
      <c r="C39" s="8">
        <v>10</v>
      </c>
      <c r="D39" s="9">
        <v>10.6710322580645</v>
      </c>
      <c r="E39" s="12">
        <f t="shared" si="12"/>
        <v>20.0157666666667</v>
      </c>
      <c r="F39" s="8" t="s">
        <v>109</v>
      </c>
      <c r="G39" s="6">
        <v>11</v>
      </c>
      <c r="H39" s="11">
        <f t="shared" si="8"/>
        <v>10.6710322580645</v>
      </c>
      <c r="I39" s="11">
        <f t="shared" si="9"/>
        <v>283.821032258064</v>
      </c>
      <c r="J39" s="11">
        <f t="shared" si="13"/>
        <v>0.0665667926484411</v>
      </c>
      <c r="K39" s="11">
        <f t="shared" si="14"/>
        <v>99.3408333333333</v>
      </c>
      <c r="L39" s="11">
        <f t="shared" si="15"/>
        <v>0.993408333333333</v>
      </c>
      <c r="M39" s="6" t="s">
        <v>111</v>
      </c>
      <c r="N39" s="11">
        <f>(O38-P38)*C24/100</f>
        <v>2.33791988779671</v>
      </c>
      <c r="O39" s="11">
        <f t="shared" si="16"/>
        <v>1.11645674848053</v>
      </c>
      <c r="P39" s="11">
        <f t="shared" si="10"/>
        <v>0.0743189448770561</v>
      </c>
      <c r="Q39" s="15">
        <f t="shared" si="17"/>
        <v>0.00966146283401729</v>
      </c>
      <c r="R39" s="11">
        <f t="shared" si="18"/>
        <v>0.129143083333333</v>
      </c>
      <c r="S39" s="16">
        <f t="shared" si="11"/>
        <v>0.0748120811788267</v>
      </c>
      <c r="T39" s="3">
        <v>0.01</v>
      </c>
      <c r="U39" s="17">
        <f t="shared" si="19"/>
        <v>0.000748120811788267</v>
      </c>
      <c r="V39" s="16"/>
      <c r="W39" s="3"/>
      <c r="X39" s="17"/>
      <c r="Y39" s="18">
        <v>0.02</v>
      </c>
      <c r="Z39" s="3">
        <v>0.21</v>
      </c>
      <c r="AA39" s="19">
        <f t="shared" si="20"/>
        <v>0.0042</v>
      </c>
      <c r="AB39" s="3">
        <v>0.01</v>
      </c>
      <c r="AC39" s="3">
        <v>0.29</v>
      </c>
      <c r="AD39" s="19">
        <f t="shared" si="2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22"/>
        <v>0.011</v>
      </c>
      <c r="AN39" s="3">
        <v>0.01</v>
      </c>
      <c r="AO39" s="3">
        <v>0.38</v>
      </c>
      <c r="AP39" s="3">
        <f t="shared" si="23"/>
        <v>0.0038</v>
      </c>
      <c r="AQ39" s="1">
        <f t="shared" si="24"/>
        <v>0.0226481208117883</v>
      </c>
      <c r="AR39" s="24">
        <f t="shared" si="25"/>
        <v>99.3408333333333</v>
      </c>
      <c r="AS39" s="1">
        <f t="shared" si="26"/>
        <v>0.13</v>
      </c>
      <c r="AT39" s="2">
        <f t="shared" si="27"/>
        <v>0.491666666666667</v>
      </c>
      <c r="AU39" s="1">
        <f t="shared" si="28"/>
        <v>963.493729179475</v>
      </c>
    </row>
    <row r="40" ht="16.8" spans="1:48">
      <c r="A40" s="6"/>
      <c r="B40" s="6"/>
      <c r="C40" s="8">
        <v>11</v>
      </c>
      <c r="D40" s="9">
        <v>3.2704</v>
      </c>
      <c r="E40" s="12">
        <f t="shared" si="12"/>
        <v>10.6710322580645</v>
      </c>
      <c r="F40" s="8" t="s">
        <v>111</v>
      </c>
      <c r="G40" s="6">
        <v>12</v>
      </c>
      <c r="H40" s="11">
        <f t="shared" si="8"/>
        <v>3.2704</v>
      </c>
      <c r="I40" s="11">
        <f t="shared" si="9"/>
        <v>276.4204</v>
      </c>
      <c r="J40" s="11">
        <f t="shared" si="13"/>
        <v>0.0265684755131742</v>
      </c>
      <c r="K40" s="11">
        <f t="shared" si="14"/>
        <v>99.3408333333333</v>
      </c>
      <c r="L40" s="11">
        <f t="shared" si="15"/>
        <v>0.993408333333333</v>
      </c>
      <c r="M40" s="6" t="s">
        <v>109</v>
      </c>
      <c r="N40" s="6"/>
      <c r="O40" s="11">
        <f t="shared" si="16"/>
        <v>2.0355461369368</v>
      </c>
      <c r="P40" s="11">
        <f t="shared" si="10"/>
        <v>0.0540813576951417</v>
      </c>
      <c r="Q40" s="15">
        <f t="shared" si="17"/>
        <v>0.00703057650036843</v>
      </c>
      <c r="R40" s="11">
        <f t="shared" si="18"/>
        <v>0.129143083333333</v>
      </c>
      <c r="S40" s="16">
        <f t="shared" si="11"/>
        <v>0.0544402094088284</v>
      </c>
      <c r="T40" s="3">
        <v>0.01</v>
      </c>
      <c r="U40" s="17">
        <f t="shared" si="19"/>
        <v>0.000544402094088284</v>
      </c>
      <c r="V40" s="16"/>
      <c r="W40" s="3"/>
      <c r="X40" s="17"/>
      <c r="Y40" s="18">
        <v>0.02</v>
      </c>
      <c r="Z40" s="3">
        <v>0.21</v>
      </c>
      <c r="AA40" s="19">
        <f t="shared" si="20"/>
        <v>0.0042</v>
      </c>
      <c r="AB40" s="3">
        <v>0.01</v>
      </c>
      <c r="AC40" s="3">
        <v>0.29</v>
      </c>
      <c r="AD40" s="19">
        <f t="shared" si="2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22"/>
        <v>0.011</v>
      </c>
      <c r="AN40" s="3">
        <v>0.01</v>
      </c>
      <c r="AO40" s="3">
        <v>0.38</v>
      </c>
      <c r="AP40" s="3">
        <f t="shared" si="23"/>
        <v>0.0038</v>
      </c>
      <c r="AQ40" s="1">
        <f t="shared" si="24"/>
        <v>0.0224444020940883</v>
      </c>
      <c r="AR40" s="24">
        <f t="shared" si="25"/>
        <v>99.3408333333333</v>
      </c>
      <c r="AS40" s="1">
        <f t="shared" si="26"/>
        <v>0.13</v>
      </c>
      <c r="AT40" s="2">
        <f t="shared" si="27"/>
        <v>0.491666666666667</v>
      </c>
      <c r="AU40" s="1">
        <f t="shared" si="28"/>
        <v>954.82715111538</v>
      </c>
      <c r="AV40" s="1">
        <f>SUM(AU29:AU40)</f>
        <v>14847.4272557295</v>
      </c>
    </row>
    <row r="41" ht="16.8" spans="1:19">
      <c r="A41" s="6"/>
      <c r="B41" s="6"/>
      <c r="C41" s="8">
        <v>12</v>
      </c>
      <c r="D41" s="9">
        <v>-1.80729032258065</v>
      </c>
      <c r="E41" s="12">
        <f t="shared" si="12"/>
        <v>3.2704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9:42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</row>
    <row r="43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ht="16.8" spans="1:47">
      <c r="A44" s="6" t="s">
        <v>107</v>
      </c>
      <c r="B44" s="6">
        <v>1166.832</v>
      </c>
      <c r="C44" s="8" t="s">
        <v>108</v>
      </c>
      <c r="D44" s="9">
        <v>-5.42074193548387</v>
      </c>
      <c r="E44" s="8"/>
      <c r="F44" s="8"/>
      <c r="G44" s="6">
        <v>1</v>
      </c>
      <c r="H44" s="11">
        <f t="shared" ref="H44:H55" si="29">E45</f>
        <v>-5.42074193548387</v>
      </c>
      <c r="I44" s="11">
        <f t="shared" ref="I44:I55" si="30">H44+273.15</f>
        <v>267.729258064516</v>
      </c>
      <c r="J44" s="11">
        <f t="shared" ref="J44:J55" si="31">EXP(($C$18*(I44-$C$16))/($C$19*I44*$C$16))</f>
        <v>0.00846762749209318</v>
      </c>
      <c r="K44" s="11">
        <f>$B$44/12</f>
        <v>97.236</v>
      </c>
      <c r="L44" s="11">
        <f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32">O44*J44</f>
        <v>0.00823358226821172</v>
      </c>
      <c r="Q44" s="15">
        <f>P44*$B$46</f>
        <v>0.00107036569486752</v>
      </c>
      <c r="R44" s="11">
        <f>L44*$B$46</f>
        <v>0.1264068</v>
      </c>
      <c r="S44" s="16">
        <f t="shared" ref="S44:S55" si="33">Q44/R44</f>
        <v>0.00846762749209318</v>
      </c>
      <c r="T44" s="3">
        <v>0.01</v>
      </c>
      <c r="U44" s="17">
        <f t="shared" ref="U44:U55" si="34">S44*T44</f>
        <v>8.46762749209318e-5</v>
      </c>
      <c r="V44" s="16"/>
      <c r="W44" s="3"/>
      <c r="X44" s="17"/>
      <c r="Y44" s="18">
        <v>0.02</v>
      </c>
      <c r="Z44" s="3">
        <v>0.29</v>
      </c>
      <c r="AA44" s="19">
        <f t="shared" ref="AA44:AA55" si="35">Y44*Z44</f>
        <v>0.0058</v>
      </c>
      <c r="AB44" s="3">
        <v>0.01</v>
      </c>
      <c r="AC44" s="3">
        <v>0.28</v>
      </c>
      <c r="AD44" s="19">
        <f t="shared" ref="AD44:AD55" si="36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7">AK44*AL44</f>
        <v>0.007</v>
      </c>
      <c r="AN44" s="3">
        <v>0.01</v>
      </c>
      <c r="AO44" s="3">
        <v>0.35</v>
      </c>
      <c r="AP44" s="3">
        <f t="shared" ref="AP44:AP55" si="38">AO44*AN44</f>
        <v>0.0035</v>
      </c>
      <c r="AQ44" s="1">
        <f>(AP44+AM44+AD44+AA44+U44+X44+AG44+AJ44)</f>
        <v>0.0191846762749209</v>
      </c>
      <c r="AR44" s="24">
        <f>$B$44/12</f>
        <v>97.236</v>
      </c>
      <c r="AS44" s="1">
        <f>$B$46</f>
        <v>0.13</v>
      </c>
      <c r="AT44" s="2">
        <f>$E$3/12</f>
        <v>0.458333333333333</v>
      </c>
      <c r="AU44" s="1">
        <f t="shared" ref="AU44:AU55" si="39">AT44*10000*AS44*0.67*AR44*AQ44</f>
        <v>744.699665304656</v>
      </c>
    </row>
    <row r="45" ht="16.8" spans="1:47">
      <c r="A45" s="6" t="s">
        <v>110</v>
      </c>
      <c r="B45" s="6">
        <v>1</v>
      </c>
      <c r="C45" s="8">
        <v>1</v>
      </c>
      <c r="D45" s="9">
        <v>-5.97361290322581</v>
      </c>
      <c r="E45" s="12">
        <f t="shared" ref="E45:E56" si="40">D44</f>
        <v>-5.42074193548387</v>
      </c>
      <c r="F45" s="8" t="s">
        <v>109</v>
      </c>
      <c r="G45" s="6">
        <v>2</v>
      </c>
      <c r="H45" s="11">
        <f t="shared" si="29"/>
        <v>-5.97361290322581</v>
      </c>
      <c r="I45" s="11">
        <f t="shared" si="30"/>
        <v>267.176387096774</v>
      </c>
      <c r="J45" s="11">
        <f t="shared" si="31"/>
        <v>0.00785376928709459</v>
      </c>
      <c r="K45" s="11">
        <f>$B$44/12</f>
        <v>97.236</v>
      </c>
      <c r="L45" s="11">
        <f>K45*$B$45/100</f>
        <v>0.97236</v>
      </c>
      <c r="M45" s="6" t="s">
        <v>109</v>
      </c>
      <c r="N45" s="6"/>
      <c r="O45" s="11">
        <f t="shared" ref="O45:O55" si="41">L45+O44-P44-N45</f>
        <v>1.93648641773179</v>
      </c>
      <c r="P45" s="11">
        <f t="shared" si="32"/>
        <v>0.0152087175524577</v>
      </c>
      <c r="Q45" s="15">
        <f>P45*$B$46</f>
        <v>0.00197713328181951</v>
      </c>
      <c r="R45" s="11">
        <f t="shared" ref="R45:R55" si="42">L45*$B$46</f>
        <v>0.1264068</v>
      </c>
      <c r="S45" s="16">
        <f t="shared" si="33"/>
        <v>0.0156410357814572</v>
      </c>
      <c r="T45" s="3">
        <v>0.01</v>
      </c>
      <c r="U45" s="17">
        <f t="shared" si="34"/>
        <v>0.000156410357814572</v>
      </c>
      <c r="V45" s="16"/>
      <c r="W45" s="3"/>
      <c r="X45" s="17"/>
      <c r="Y45" s="18">
        <v>0.02</v>
      </c>
      <c r="Z45" s="3">
        <v>0.29</v>
      </c>
      <c r="AA45" s="19">
        <f t="shared" si="35"/>
        <v>0.0058</v>
      </c>
      <c r="AB45" s="3">
        <v>0.01</v>
      </c>
      <c r="AC45" s="3">
        <v>0.28</v>
      </c>
      <c r="AD45" s="19">
        <f t="shared" si="36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7"/>
        <v>0.007</v>
      </c>
      <c r="AN45" s="3">
        <v>0.01</v>
      </c>
      <c r="AO45" s="3">
        <v>0.35</v>
      </c>
      <c r="AP45" s="3">
        <f t="shared" si="38"/>
        <v>0.0035</v>
      </c>
      <c r="AQ45" s="1">
        <f t="shared" ref="AQ45:AQ55" si="43">(AP45+AM45+AD45+AA45+U45+X45+AG45+AJ45)</f>
        <v>0.0192564103578146</v>
      </c>
      <c r="AR45" s="24">
        <f>$B$44/12</f>
        <v>97.236</v>
      </c>
      <c r="AS45" s="1">
        <f t="shared" ref="AS45:AS55" si="44">$B$46</f>
        <v>0.13</v>
      </c>
      <c r="AT45" s="2">
        <f t="shared" ref="AT45:AT55" si="45">$E$3/12</f>
        <v>0.458333333333333</v>
      </c>
      <c r="AU45" s="1">
        <f t="shared" si="39"/>
        <v>747.484197436254</v>
      </c>
    </row>
    <row r="46" ht="16.8" spans="1:47">
      <c r="A46" s="6" t="s">
        <v>72</v>
      </c>
      <c r="B46" s="6">
        <v>0.13</v>
      </c>
      <c r="C46" s="8">
        <v>2</v>
      </c>
      <c r="D46" s="9">
        <v>1.00185714285714</v>
      </c>
      <c r="E46" s="12">
        <f t="shared" si="40"/>
        <v>-5.97361290322581</v>
      </c>
      <c r="F46" s="8" t="s">
        <v>109</v>
      </c>
      <c r="G46" s="6">
        <v>3</v>
      </c>
      <c r="H46" s="11">
        <f t="shared" si="29"/>
        <v>1.00185714285714</v>
      </c>
      <c r="I46" s="11">
        <f t="shared" si="30"/>
        <v>274.151857142857</v>
      </c>
      <c r="J46" s="11">
        <f t="shared" si="31"/>
        <v>0.0198509184468053</v>
      </c>
      <c r="K46" s="11">
        <f>$B$44/12</f>
        <v>97.236</v>
      </c>
      <c r="L46" s="11">
        <f t="shared" ref="L46:L55" si="46">K46*$B$45/100</f>
        <v>0.97236</v>
      </c>
      <c r="M46" s="6" t="s">
        <v>109</v>
      </c>
      <c r="N46" s="6"/>
      <c r="O46" s="11">
        <f t="shared" si="41"/>
        <v>2.89363770017933</v>
      </c>
      <c r="P46" s="11">
        <f t="shared" si="32"/>
        <v>0.0574413660008612</v>
      </c>
      <c r="Q46" s="15">
        <f>P46*$B$46</f>
        <v>0.00746737758011195</v>
      </c>
      <c r="R46" s="11">
        <f t="shared" si="42"/>
        <v>0.1264068</v>
      </c>
      <c r="S46" s="16">
        <f t="shared" si="33"/>
        <v>0.0590741762319112</v>
      </c>
      <c r="T46" s="3">
        <v>0.01</v>
      </c>
      <c r="U46" s="17">
        <f t="shared" si="34"/>
        <v>0.000590741762319112</v>
      </c>
      <c r="V46" s="16"/>
      <c r="W46" s="3"/>
      <c r="X46" s="17"/>
      <c r="Y46" s="18">
        <v>0.02</v>
      </c>
      <c r="Z46" s="3">
        <v>0.29</v>
      </c>
      <c r="AA46" s="19">
        <f t="shared" si="35"/>
        <v>0.0058</v>
      </c>
      <c r="AB46" s="3">
        <v>0.01</v>
      </c>
      <c r="AC46" s="3">
        <v>0.28</v>
      </c>
      <c r="AD46" s="19">
        <f t="shared" si="36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7"/>
        <v>0.007</v>
      </c>
      <c r="AN46" s="3">
        <v>0.01</v>
      </c>
      <c r="AO46" s="3">
        <v>0.35</v>
      </c>
      <c r="AP46" s="3">
        <f t="shared" si="38"/>
        <v>0.0035</v>
      </c>
      <c r="AQ46" s="1">
        <f t="shared" si="43"/>
        <v>0.0196907417623191</v>
      </c>
      <c r="AR46" s="24">
        <f t="shared" ref="AR46:AR55" si="47">$B$44/12</f>
        <v>97.236</v>
      </c>
      <c r="AS46" s="1">
        <f t="shared" si="44"/>
        <v>0.13</v>
      </c>
      <c r="AT46" s="2">
        <f t="shared" si="45"/>
        <v>0.458333333333333</v>
      </c>
      <c r="AU46" s="1">
        <f t="shared" si="39"/>
        <v>764.343822635594</v>
      </c>
    </row>
    <row r="47" ht="16.8" spans="1:47">
      <c r="A47" s="6"/>
      <c r="B47" s="6"/>
      <c r="C47" s="8">
        <v>3</v>
      </c>
      <c r="D47" s="9">
        <v>7.08835483870968</v>
      </c>
      <c r="E47" s="12">
        <f t="shared" si="40"/>
        <v>1.00185714285714</v>
      </c>
      <c r="F47" s="8" t="s">
        <v>109</v>
      </c>
      <c r="G47" s="6">
        <v>4</v>
      </c>
      <c r="H47" s="11">
        <f t="shared" si="29"/>
        <v>7.08835483870968</v>
      </c>
      <c r="I47" s="11">
        <f t="shared" si="30"/>
        <v>280.23835483871</v>
      </c>
      <c r="J47" s="11">
        <f t="shared" si="31"/>
        <v>0.0429322512916042</v>
      </c>
      <c r="K47" s="11">
        <f>$B$44/12</f>
        <v>97.236</v>
      </c>
      <c r="L47" s="11">
        <f t="shared" si="46"/>
        <v>0.97236</v>
      </c>
      <c r="M47" s="6" t="s">
        <v>109</v>
      </c>
      <c r="N47" s="6"/>
      <c r="O47" s="11">
        <f t="shared" si="41"/>
        <v>3.80855633417847</v>
      </c>
      <c r="P47" s="11">
        <f t="shared" si="32"/>
        <v>0.163509897597181</v>
      </c>
      <c r="Q47" s="15">
        <f t="shared" ref="Q47:Q55" si="48">P47*$B$46</f>
        <v>0.0212562866876335</v>
      </c>
      <c r="R47" s="11">
        <f t="shared" si="42"/>
        <v>0.1264068</v>
      </c>
      <c r="S47" s="16">
        <f t="shared" si="33"/>
        <v>0.168157778597619</v>
      </c>
      <c r="T47" s="3">
        <v>0.01</v>
      </c>
      <c r="U47" s="17">
        <f t="shared" si="34"/>
        <v>0.00168157778597619</v>
      </c>
      <c r="V47" s="16"/>
      <c r="W47" s="3"/>
      <c r="X47" s="17"/>
      <c r="Y47" s="18">
        <v>0.02</v>
      </c>
      <c r="Z47" s="3">
        <v>0.29</v>
      </c>
      <c r="AA47" s="19">
        <f t="shared" si="35"/>
        <v>0.0058</v>
      </c>
      <c r="AB47" s="3">
        <v>0.01</v>
      </c>
      <c r="AC47" s="3">
        <v>0.28</v>
      </c>
      <c r="AD47" s="19">
        <f t="shared" si="36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7"/>
        <v>0.007</v>
      </c>
      <c r="AN47" s="3">
        <v>0.01</v>
      </c>
      <c r="AO47" s="3">
        <v>0.35</v>
      </c>
      <c r="AP47" s="3">
        <f t="shared" si="38"/>
        <v>0.0035</v>
      </c>
      <c r="AQ47" s="1">
        <f t="shared" si="43"/>
        <v>0.0207815777859762</v>
      </c>
      <c r="AR47" s="24">
        <f t="shared" si="47"/>
        <v>97.236</v>
      </c>
      <c r="AS47" s="1">
        <f t="shared" si="44"/>
        <v>0.13</v>
      </c>
      <c r="AT47" s="2">
        <f t="shared" si="45"/>
        <v>0.458333333333333</v>
      </c>
      <c r="AU47" s="1">
        <f t="shared" si="39"/>
        <v>806.687264353274</v>
      </c>
    </row>
    <row r="48" ht="16.8" spans="1:47">
      <c r="A48" s="6"/>
      <c r="B48" s="6"/>
      <c r="C48" s="8">
        <v>4</v>
      </c>
      <c r="D48" s="9">
        <v>13.0207</v>
      </c>
      <c r="E48" s="12">
        <f t="shared" si="40"/>
        <v>7.08835483870968</v>
      </c>
      <c r="F48" s="8" t="s">
        <v>109</v>
      </c>
      <c r="G48" s="6">
        <v>5</v>
      </c>
      <c r="H48" s="11">
        <f t="shared" si="29"/>
        <v>13.0207</v>
      </c>
      <c r="I48" s="11">
        <f t="shared" si="30"/>
        <v>286.1707</v>
      </c>
      <c r="J48" s="11">
        <f t="shared" si="31"/>
        <v>0.0882243985403277</v>
      </c>
      <c r="K48" s="11">
        <f t="shared" ref="K48:K55" si="49">$B$44/12</f>
        <v>97.236</v>
      </c>
      <c r="L48" s="11">
        <f t="shared" si="46"/>
        <v>0.97236</v>
      </c>
      <c r="M48" s="6" t="s">
        <v>111</v>
      </c>
      <c r="N48" s="11">
        <f>(O47-P47)*$C$24/100</f>
        <v>3.46279411475222</v>
      </c>
      <c r="O48" s="11">
        <f t="shared" si="41"/>
        <v>1.15461232182906</v>
      </c>
      <c r="P48" s="11">
        <f t="shared" si="32"/>
        <v>0.10186497764062</v>
      </c>
      <c r="Q48" s="15">
        <f t="shared" si="48"/>
        <v>0.0132424470932807</v>
      </c>
      <c r="R48" s="11">
        <f t="shared" si="42"/>
        <v>0.1264068</v>
      </c>
      <c r="S48" s="16">
        <f t="shared" si="33"/>
        <v>0.104760559505348</v>
      </c>
      <c r="T48" s="3">
        <v>0.01</v>
      </c>
      <c r="U48" s="17">
        <f t="shared" si="34"/>
        <v>0.00104760559505348</v>
      </c>
      <c r="V48" s="16"/>
      <c r="W48" s="3"/>
      <c r="X48" s="17"/>
      <c r="Y48" s="18">
        <v>0.04</v>
      </c>
      <c r="Z48" s="3">
        <v>0.29</v>
      </c>
      <c r="AA48" s="19">
        <f t="shared" si="35"/>
        <v>0.0116</v>
      </c>
      <c r="AB48" s="3">
        <v>0.015</v>
      </c>
      <c r="AC48" s="3">
        <v>0.28</v>
      </c>
      <c r="AD48" s="19">
        <f t="shared" si="36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7"/>
        <v>0.007</v>
      </c>
      <c r="AN48" s="3">
        <v>0.015</v>
      </c>
      <c r="AO48" s="3">
        <v>0.35</v>
      </c>
      <c r="AP48" s="3">
        <f t="shared" si="38"/>
        <v>0.00525</v>
      </c>
      <c r="AQ48" s="1">
        <f t="shared" si="43"/>
        <v>0.0290976055950535</v>
      </c>
      <c r="AR48" s="24">
        <f t="shared" si="47"/>
        <v>97.236</v>
      </c>
      <c r="AS48" s="1">
        <f t="shared" si="44"/>
        <v>0.13</v>
      </c>
      <c r="AT48" s="2">
        <f t="shared" si="45"/>
        <v>0.458333333333333</v>
      </c>
      <c r="AU48" s="1">
        <f t="shared" si="39"/>
        <v>1129.49402102395</v>
      </c>
    </row>
    <row r="49" ht="16.8" spans="1:47">
      <c r="A49" s="6"/>
      <c r="B49" s="6"/>
      <c r="C49" s="8">
        <v>5</v>
      </c>
      <c r="D49" s="9">
        <v>18.6176451612903</v>
      </c>
      <c r="E49" s="12">
        <f t="shared" si="40"/>
        <v>13.0207</v>
      </c>
      <c r="F49" s="8" t="s">
        <v>111</v>
      </c>
      <c r="G49" s="6">
        <v>6</v>
      </c>
      <c r="H49" s="11">
        <f t="shared" si="29"/>
        <v>18.6176451612903</v>
      </c>
      <c r="I49" s="11">
        <f t="shared" si="30"/>
        <v>291.76764516129</v>
      </c>
      <c r="J49" s="11">
        <f t="shared" si="31"/>
        <v>0.169452031583251</v>
      </c>
      <c r="K49" s="11">
        <f t="shared" si="49"/>
        <v>97.236</v>
      </c>
      <c r="L49" s="11">
        <f t="shared" si="46"/>
        <v>0.97236</v>
      </c>
      <c r="M49" s="6" t="s">
        <v>109</v>
      </c>
      <c r="N49" s="6"/>
      <c r="O49" s="11">
        <f t="shared" si="41"/>
        <v>2.02510734418844</v>
      </c>
      <c r="P49" s="11">
        <f t="shared" si="32"/>
        <v>0.343158553646894</v>
      </c>
      <c r="Q49" s="15">
        <f t="shared" si="48"/>
        <v>0.0446106119740962</v>
      </c>
      <c r="R49" s="11">
        <f t="shared" si="42"/>
        <v>0.1264068</v>
      </c>
      <c r="S49" s="16">
        <f t="shared" si="33"/>
        <v>0.352913070927325</v>
      </c>
      <c r="T49" s="3">
        <v>0.01</v>
      </c>
      <c r="U49" s="17">
        <f t="shared" si="34"/>
        <v>0.00352913070927325</v>
      </c>
      <c r="V49" s="16"/>
      <c r="W49" s="3"/>
      <c r="X49" s="17"/>
      <c r="Y49" s="18">
        <v>0.04</v>
      </c>
      <c r="Z49" s="3">
        <v>0.29</v>
      </c>
      <c r="AA49" s="19">
        <f t="shared" si="35"/>
        <v>0.0116</v>
      </c>
      <c r="AB49" s="3">
        <v>0.015</v>
      </c>
      <c r="AC49" s="3">
        <v>0.28</v>
      </c>
      <c r="AD49" s="19">
        <f t="shared" si="36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7"/>
        <v>0.007</v>
      </c>
      <c r="AN49" s="3">
        <v>0.015</v>
      </c>
      <c r="AO49" s="3">
        <v>0.35</v>
      </c>
      <c r="AP49" s="3">
        <f t="shared" si="38"/>
        <v>0.00525</v>
      </c>
      <c r="AQ49" s="1">
        <f t="shared" si="43"/>
        <v>0.0315791307092732</v>
      </c>
      <c r="AR49" s="24">
        <f t="shared" si="47"/>
        <v>97.236</v>
      </c>
      <c r="AS49" s="1">
        <f t="shared" si="44"/>
        <v>0.13</v>
      </c>
      <c r="AT49" s="2">
        <f t="shared" si="45"/>
        <v>0.458333333333333</v>
      </c>
      <c r="AU49" s="1">
        <f t="shared" si="39"/>
        <v>1225.82042734545</v>
      </c>
    </row>
    <row r="50" ht="16.8" spans="1:47">
      <c r="A50" s="6"/>
      <c r="B50" s="6"/>
      <c r="C50" s="8">
        <v>6</v>
      </c>
      <c r="D50" s="9">
        <v>23.6506666666667</v>
      </c>
      <c r="E50" s="12">
        <f t="shared" si="40"/>
        <v>18.6176451612903</v>
      </c>
      <c r="F50" s="8" t="s">
        <v>109</v>
      </c>
      <c r="G50" s="6">
        <v>7</v>
      </c>
      <c r="H50" s="11">
        <f t="shared" si="29"/>
        <v>23.6506666666667</v>
      </c>
      <c r="I50" s="11">
        <f t="shared" si="30"/>
        <v>296.800666666667</v>
      </c>
      <c r="J50" s="11">
        <f t="shared" si="31"/>
        <v>0.298411559717708</v>
      </c>
      <c r="K50" s="11">
        <f t="shared" si="49"/>
        <v>97.236</v>
      </c>
      <c r="L50" s="11">
        <f t="shared" si="46"/>
        <v>0.97236</v>
      </c>
      <c r="M50" s="6" t="s">
        <v>109</v>
      </c>
      <c r="N50" s="6"/>
      <c r="O50" s="11">
        <f t="shared" si="41"/>
        <v>2.65430879054155</v>
      </c>
      <c r="P50" s="11">
        <f t="shared" si="32"/>
        <v>0.792076426157926</v>
      </c>
      <c r="Q50" s="15">
        <f t="shared" si="48"/>
        <v>0.10296993540053</v>
      </c>
      <c r="R50" s="11">
        <f t="shared" si="42"/>
        <v>0.1264068</v>
      </c>
      <c r="S50" s="16">
        <f t="shared" si="33"/>
        <v>0.814591741904157</v>
      </c>
      <c r="T50" s="3">
        <v>0.01</v>
      </c>
      <c r="U50" s="17">
        <f t="shared" si="34"/>
        <v>0.00814591741904157</v>
      </c>
      <c r="V50" s="16"/>
      <c r="W50" s="3"/>
      <c r="X50" s="17"/>
      <c r="Y50" s="18">
        <v>0.04</v>
      </c>
      <c r="Z50" s="3">
        <v>0.29</v>
      </c>
      <c r="AA50" s="19">
        <f t="shared" si="35"/>
        <v>0.0116</v>
      </c>
      <c r="AB50" s="3">
        <v>0.015</v>
      </c>
      <c r="AC50" s="3">
        <v>0.28</v>
      </c>
      <c r="AD50" s="19">
        <f t="shared" si="36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7"/>
        <v>0.007</v>
      </c>
      <c r="AN50" s="3">
        <v>0.015</v>
      </c>
      <c r="AO50" s="3">
        <v>0.35</v>
      </c>
      <c r="AP50" s="3">
        <f t="shared" si="38"/>
        <v>0.00525</v>
      </c>
      <c r="AQ50" s="1">
        <f t="shared" si="43"/>
        <v>0.0361959174190416</v>
      </c>
      <c r="AR50" s="24">
        <f t="shared" si="47"/>
        <v>97.236</v>
      </c>
      <c r="AS50" s="1">
        <f t="shared" si="44"/>
        <v>0.13</v>
      </c>
      <c r="AT50" s="2">
        <f t="shared" si="45"/>
        <v>0.458333333333333</v>
      </c>
      <c r="AU50" s="1">
        <f t="shared" si="39"/>
        <v>1405.03218303413</v>
      </c>
    </row>
    <row r="51" ht="16.8" spans="1:47">
      <c r="A51" s="6"/>
      <c r="B51" s="6"/>
      <c r="C51" s="8">
        <v>7</v>
      </c>
      <c r="D51" s="9">
        <v>24.8810967741936</v>
      </c>
      <c r="E51" s="12">
        <f t="shared" si="40"/>
        <v>23.6506666666667</v>
      </c>
      <c r="F51" s="8" t="s">
        <v>109</v>
      </c>
      <c r="G51" s="6">
        <v>8</v>
      </c>
      <c r="H51" s="11">
        <f t="shared" si="29"/>
        <v>24.8810967741936</v>
      </c>
      <c r="I51" s="11">
        <f t="shared" si="30"/>
        <v>298.031096774194</v>
      </c>
      <c r="J51" s="11">
        <f t="shared" si="31"/>
        <v>0.341693246041006</v>
      </c>
      <c r="K51" s="11">
        <f t="shared" si="49"/>
        <v>97.236</v>
      </c>
      <c r="L51" s="11">
        <f t="shared" si="46"/>
        <v>0.97236</v>
      </c>
      <c r="M51" s="6" t="s">
        <v>109</v>
      </c>
      <c r="N51" s="6"/>
      <c r="O51" s="11">
        <f t="shared" si="41"/>
        <v>2.83459236438362</v>
      </c>
      <c r="P51" s="11">
        <f t="shared" si="32"/>
        <v>0.968561066189291</v>
      </c>
      <c r="Q51" s="15">
        <f t="shared" si="48"/>
        <v>0.125912938604608</v>
      </c>
      <c r="R51" s="11">
        <f t="shared" si="42"/>
        <v>0.1264068</v>
      </c>
      <c r="S51" s="16">
        <f t="shared" si="33"/>
        <v>0.996093078889805</v>
      </c>
      <c r="T51" s="3">
        <v>0.01</v>
      </c>
      <c r="U51" s="17">
        <f t="shared" si="34"/>
        <v>0.00996093078889805</v>
      </c>
      <c r="V51" s="16"/>
      <c r="W51" s="3"/>
      <c r="X51" s="17"/>
      <c r="Y51" s="18">
        <v>0.04</v>
      </c>
      <c r="Z51" s="3">
        <v>0.29</v>
      </c>
      <c r="AA51" s="19">
        <f t="shared" si="35"/>
        <v>0.0116</v>
      </c>
      <c r="AB51" s="3">
        <v>0.015</v>
      </c>
      <c r="AC51" s="3">
        <v>0.28</v>
      </c>
      <c r="AD51" s="19">
        <f t="shared" si="36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7"/>
        <v>0.007</v>
      </c>
      <c r="AN51" s="3">
        <v>0.015</v>
      </c>
      <c r="AO51" s="3">
        <v>0.35</v>
      </c>
      <c r="AP51" s="3">
        <f t="shared" si="38"/>
        <v>0.00525</v>
      </c>
      <c r="AQ51" s="1">
        <f t="shared" si="43"/>
        <v>0.038010930788898</v>
      </c>
      <c r="AR51" s="24">
        <f t="shared" si="47"/>
        <v>97.236</v>
      </c>
      <c r="AS51" s="1">
        <f t="shared" si="44"/>
        <v>0.13</v>
      </c>
      <c r="AT51" s="2">
        <f t="shared" si="45"/>
        <v>0.458333333333333</v>
      </c>
      <c r="AU51" s="1">
        <f t="shared" si="39"/>
        <v>1475.48632203998</v>
      </c>
    </row>
    <row r="52" ht="16.8" spans="1:47">
      <c r="A52" s="6"/>
      <c r="B52" s="6"/>
      <c r="C52" s="8">
        <v>8</v>
      </c>
      <c r="D52" s="9">
        <v>23.1873548387097</v>
      </c>
      <c r="E52" s="12">
        <f t="shared" si="40"/>
        <v>24.8810967741936</v>
      </c>
      <c r="F52" s="8" t="s">
        <v>109</v>
      </c>
      <c r="G52" s="6">
        <v>9</v>
      </c>
      <c r="H52" s="11">
        <f t="shared" si="29"/>
        <v>23.1873548387097</v>
      </c>
      <c r="I52" s="11">
        <f t="shared" si="30"/>
        <v>296.33735483871</v>
      </c>
      <c r="J52" s="11">
        <f t="shared" si="31"/>
        <v>0.283491742203091</v>
      </c>
      <c r="K52" s="11">
        <f t="shared" si="49"/>
        <v>97.236</v>
      </c>
      <c r="L52" s="11">
        <f t="shared" si="46"/>
        <v>0.97236</v>
      </c>
      <c r="M52" s="6" t="s">
        <v>109</v>
      </c>
      <c r="N52" s="6"/>
      <c r="O52" s="11">
        <f t="shared" si="41"/>
        <v>2.83839129819433</v>
      </c>
      <c r="P52" s="11">
        <f t="shared" si="32"/>
        <v>0.804660494179205</v>
      </c>
      <c r="Q52" s="15">
        <f t="shared" si="48"/>
        <v>0.104605864243297</v>
      </c>
      <c r="R52" s="11">
        <f t="shared" si="42"/>
        <v>0.1264068</v>
      </c>
      <c r="S52" s="16">
        <f t="shared" si="33"/>
        <v>0.827533520691107</v>
      </c>
      <c r="T52" s="3">
        <v>0.01</v>
      </c>
      <c r="U52" s="17">
        <f t="shared" si="34"/>
        <v>0.00827533520691107</v>
      </c>
      <c r="V52" s="16"/>
      <c r="W52" s="3"/>
      <c r="X52" s="17"/>
      <c r="Y52" s="18">
        <v>0.04</v>
      </c>
      <c r="Z52" s="3">
        <v>0.29</v>
      </c>
      <c r="AA52" s="19">
        <f t="shared" si="35"/>
        <v>0.0116</v>
      </c>
      <c r="AB52" s="3">
        <v>0.015</v>
      </c>
      <c r="AC52" s="3">
        <v>0.28</v>
      </c>
      <c r="AD52" s="19">
        <f t="shared" si="36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7"/>
        <v>0.007</v>
      </c>
      <c r="AN52" s="3">
        <v>0.015</v>
      </c>
      <c r="AO52" s="3">
        <v>0.35</v>
      </c>
      <c r="AP52" s="3">
        <f t="shared" si="38"/>
        <v>0.00525</v>
      </c>
      <c r="AQ52" s="1">
        <f t="shared" si="43"/>
        <v>0.0363253352069111</v>
      </c>
      <c r="AR52" s="24">
        <f t="shared" si="47"/>
        <v>97.236</v>
      </c>
      <c r="AS52" s="1">
        <f t="shared" si="44"/>
        <v>0.13</v>
      </c>
      <c r="AT52" s="2">
        <f t="shared" si="45"/>
        <v>0.458333333333333</v>
      </c>
      <c r="AU52" s="1">
        <f t="shared" si="39"/>
        <v>1410.05584785546</v>
      </c>
    </row>
    <row r="53" ht="16.8" spans="1:47">
      <c r="A53" s="6"/>
      <c r="B53" s="6"/>
      <c r="C53" s="8">
        <v>9</v>
      </c>
      <c r="D53" s="9">
        <v>20.0157666666667</v>
      </c>
      <c r="E53" s="12">
        <f t="shared" si="40"/>
        <v>23.1873548387097</v>
      </c>
      <c r="F53" s="8" t="s">
        <v>109</v>
      </c>
      <c r="G53" s="6">
        <v>10</v>
      </c>
      <c r="H53" s="11">
        <f t="shared" si="29"/>
        <v>20.0157666666667</v>
      </c>
      <c r="I53" s="11">
        <f t="shared" si="30"/>
        <v>293.165766666667</v>
      </c>
      <c r="J53" s="11">
        <f t="shared" si="31"/>
        <v>0.198685113120389</v>
      </c>
      <c r="K53" s="11">
        <f t="shared" si="49"/>
        <v>97.236</v>
      </c>
      <c r="L53" s="11">
        <f t="shared" si="46"/>
        <v>0.97236</v>
      </c>
      <c r="M53" s="6" t="s">
        <v>109</v>
      </c>
      <c r="N53" s="6"/>
      <c r="O53" s="11">
        <f t="shared" si="41"/>
        <v>3.00609080401513</v>
      </c>
      <c r="P53" s="11">
        <f t="shared" si="32"/>
        <v>0.597265491445907</v>
      </c>
      <c r="Q53" s="15">
        <f t="shared" si="48"/>
        <v>0.0776445138879679</v>
      </c>
      <c r="R53" s="11">
        <f t="shared" si="42"/>
        <v>0.1264068</v>
      </c>
      <c r="S53" s="16">
        <f t="shared" si="33"/>
        <v>0.614243172740453</v>
      </c>
      <c r="T53" s="3">
        <v>0.01</v>
      </c>
      <c r="U53" s="17">
        <f t="shared" si="34"/>
        <v>0.00614243172740453</v>
      </c>
      <c r="V53" s="16"/>
      <c r="W53" s="3"/>
      <c r="X53" s="17"/>
      <c r="Y53" s="18">
        <v>0.04</v>
      </c>
      <c r="Z53" s="3">
        <v>0.29</v>
      </c>
      <c r="AA53" s="19">
        <f t="shared" si="35"/>
        <v>0.0116</v>
      </c>
      <c r="AB53" s="3">
        <v>0.015</v>
      </c>
      <c r="AC53" s="3">
        <v>0.28</v>
      </c>
      <c r="AD53" s="19">
        <f t="shared" si="36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7"/>
        <v>0.007</v>
      </c>
      <c r="AN53" s="3">
        <v>0.015</v>
      </c>
      <c r="AO53" s="3">
        <v>0.35</v>
      </c>
      <c r="AP53" s="3">
        <f t="shared" si="38"/>
        <v>0.00525</v>
      </c>
      <c r="AQ53" s="1">
        <f t="shared" si="43"/>
        <v>0.0341924317274045</v>
      </c>
      <c r="AR53" s="24">
        <f t="shared" si="47"/>
        <v>97.236</v>
      </c>
      <c r="AS53" s="1">
        <f t="shared" si="44"/>
        <v>0.13</v>
      </c>
      <c r="AT53" s="2">
        <f t="shared" si="45"/>
        <v>0.458333333333333</v>
      </c>
      <c r="AU53" s="1">
        <f t="shared" si="39"/>
        <v>1327.26203447263</v>
      </c>
    </row>
    <row r="54" ht="16.8" spans="1:47">
      <c r="A54" s="6"/>
      <c r="B54" s="6"/>
      <c r="C54" s="8">
        <v>10</v>
      </c>
      <c r="D54" s="9">
        <v>10.6710322580645</v>
      </c>
      <c r="E54" s="12">
        <f t="shared" si="40"/>
        <v>20.0157666666667</v>
      </c>
      <c r="F54" s="8" t="s">
        <v>109</v>
      </c>
      <c r="G54" s="6">
        <v>11</v>
      </c>
      <c r="H54" s="11">
        <f t="shared" si="29"/>
        <v>10.6710322580645</v>
      </c>
      <c r="I54" s="11">
        <f t="shared" si="30"/>
        <v>283.821032258064</v>
      </c>
      <c r="J54" s="11">
        <f t="shared" si="31"/>
        <v>0.0665667926484411</v>
      </c>
      <c r="K54" s="11">
        <f t="shared" si="49"/>
        <v>97.236</v>
      </c>
      <c r="L54" s="11">
        <f t="shared" si="46"/>
        <v>0.97236</v>
      </c>
      <c r="M54" s="6" t="s">
        <v>111</v>
      </c>
      <c r="N54" s="11">
        <f>(O53-P53)*$C$24/100</f>
        <v>2.28838404694076</v>
      </c>
      <c r="O54" s="11">
        <f t="shared" si="41"/>
        <v>1.09280126562846</v>
      </c>
      <c r="P54" s="11">
        <f t="shared" si="32"/>
        <v>0.0727442752550438</v>
      </c>
      <c r="Q54" s="15">
        <f t="shared" si="48"/>
        <v>0.0094567557831557</v>
      </c>
      <c r="R54" s="11">
        <f t="shared" si="42"/>
        <v>0.1264068</v>
      </c>
      <c r="S54" s="16">
        <f t="shared" si="33"/>
        <v>0.0748120811788266</v>
      </c>
      <c r="T54" s="3">
        <v>0.01</v>
      </c>
      <c r="U54" s="17">
        <f t="shared" si="34"/>
        <v>0.000748120811788266</v>
      </c>
      <c r="V54" s="16"/>
      <c r="W54" s="3"/>
      <c r="X54" s="17"/>
      <c r="Y54" s="18">
        <v>0.02</v>
      </c>
      <c r="Z54" s="3">
        <v>0.29</v>
      </c>
      <c r="AA54" s="19">
        <f t="shared" si="35"/>
        <v>0.0058</v>
      </c>
      <c r="AB54" s="3">
        <v>0.01</v>
      </c>
      <c r="AC54" s="3">
        <v>0.28</v>
      </c>
      <c r="AD54" s="19">
        <f t="shared" si="36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7"/>
        <v>0.007</v>
      </c>
      <c r="AN54" s="3">
        <v>0.01</v>
      </c>
      <c r="AO54" s="3">
        <v>0.35</v>
      </c>
      <c r="AP54" s="3">
        <f t="shared" si="38"/>
        <v>0.0035</v>
      </c>
      <c r="AQ54" s="1">
        <f t="shared" si="43"/>
        <v>0.0198481208117883</v>
      </c>
      <c r="AR54" s="24">
        <f t="shared" si="47"/>
        <v>97.236</v>
      </c>
      <c r="AS54" s="1">
        <f t="shared" si="44"/>
        <v>0.13</v>
      </c>
      <c r="AT54" s="2">
        <f t="shared" si="45"/>
        <v>0.458333333333333</v>
      </c>
      <c r="AU54" s="1">
        <f t="shared" si="39"/>
        <v>770.452871534107</v>
      </c>
    </row>
    <row r="55" ht="16.8" spans="1:48">
      <c r="A55" s="6"/>
      <c r="B55" s="6"/>
      <c r="C55" s="8">
        <v>11</v>
      </c>
      <c r="D55" s="9">
        <v>3.2704</v>
      </c>
      <c r="E55" s="12">
        <f t="shared" si="40"/>
        <v>10.6710322580645</v>
      </c>
      <c r="F55" s="8" t="s">
        <v>111</v>
      </c>
      <c r="G55" s="6">
        <v>12</v>
      </c>
      <c r="H55" s="11">
        <f t="shared" si="29"/>
        <v>3.2704</v>
      </c>
      <c r="I55" s="11">
        <f t="shared" si="30"/>
        <v>276.4204</v>
      </c>
      <c r="J55" s="11">
        <f t="shared" si="31"/>
        <v>0.0265684755131742</v>
      </c>
      <c r="K55" s="11">
        <f t="shared" si="49"/>
        <v>97.236</v>
      </c>
      <c r="L55" s="11">
        <f t="shared" si="46"/>
        <v>0.97236</v>
      </c>
      <c r="M55" s="6" t="s">
        <v>109</v>
      </c>
      <c r="N55" s="6"/>
      <c r="O55" s="11">
        <f t="shared" si="41"/>
        <v>1.99241699037342</v>
      </c>
      <c r="P55" s="11">
        <f t="shared" si="32"/>
        <v>0.0529354820207683</v>
      </c>
      <c r="Q55" s="15">
        <f t="shared" si="48"/>
        <v>0.00688161266269988</v>
      </c>
      <c r="R55" s="11">
        <f t="shared" si="42"/>
        <v>0.1264068</v>
      </c>
      <c r="S55" s="16">
        <f t="shared" si="33"/>
        <v>0.0544402094088283</v>
      </c>
      <c r="T55" s="3">
        <v>0.01</v>
      </c>
      <c r="U55" s="17">
        <f t="shared" si="34"/>
        <v>0.000544402094088283</v>
      </c>
      <c r="V55" s="16"/>
      <c r="W55" s="3"/>
      <c r="X55" s="17"/>
      <c r="Y55" s="18">
        <v>0.02</v>
      </c>
      <c r="Z55" s="3">
        <v>0.29</v>
      </c>
      <c r="AA55" s="19">
        <f t="shared" si="35"/>
        <v>0.0058</v>
      </c>
      <c r="AB55" s="3">
        <v>0.01</v>
      </c>
      <c r="AC55" s="3">
        <v>0.28</v>
      </c>
      <c r="AD55" s="19">
        <f t="shared" si="36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7"/>
        <v>0.007</v>
      </c>
      <c r="AN55" s="3">
        <v>0.01</v>
      </c>
      <c r="AO55" s="3">
        <v>0.35</v>
      </c>
      <c r="AP55" s="3">
        <f t="shared" si="38"/>
        <v>0.0035</v>
      </c>
      <c r="AQ55" s="1">
        <f t="shared" si="43"/>
        <v>0.0196444020940883</v>
      </c>
      <c r="AR55" s="24">
        <f t="shared" si="47"/>
        <v>97.236</v>
      </c>
      <c r="AS55" s="1">
        <f t="shared" si="44"/>
        <v>0.13</v>
      </c>
      <c r="AT55" s="2">
        <f t="shared" si="45"/>
        <v>0.458333333333333</v>
      </c>
      <c r="AU55" s="1">
        <f t="shared" si="39"/>
        <v>762.545036201707</v>
      </c>
      <c r="AV55" s="1">
        <f>SUM(AU44:AU55)</f>
        <v>12569.3636932372</v>
      </c>
    </row>
    <row r="56" ht="16.8" spans="1:19">
      <c r="A56" s="6"/>
      <c r="B56" s="6"/>
      <c r="C56" s="8">
        <v>12</v>
      </c>
      <c r="D56" s="9">
        <v>-1.80729032258065</v>
      </c>
      <c r="E56" s="12">
        <f t="shared" si="40"/>
        <v>3.2704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8" spans="19:42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</row>
    <row r="59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ht="16.8" spans="1:47">
      <c r="A60" s="6" t="s">
        <v>107</v>
      </c>
      <c r="B60" s="6">
        <v>1655.64</v>
      </c>
      <c r="C60" s="8" t="s">
        <v>108</v>
      </c>
      <c r="D60" s="9">
        <v>-5.42074193548387</v>
      </c>
      <c r="E60" s="8"/>
      <c r="F60" s="8"/>
      <c r="G60" s="6">
        <v>1</v>
      </c>
      <c r="H60" s="11">
        <f t="shared" ref="H60:H71" si="50">E61</f>
        <v>-5.42074193548387</v>
      </c>
      <c r="I60" s="11">
        <f t="shared" ref="I60:I71" si="51">H60+273.15</f>
        <v>267.729258064516</v>
      </c>
      <c r="J60" s="11">
        <f t="shared" ref="J60:J71" si="52">EXP(($C$18*(I60-$C$16))/($C$19*I60*$C$16))</f>
        <v>0.00846762749209318</v>
      </c>
      <c r="K60" s="11">
        <f>$B$60/12</f>
        <v>137.97</v>
      </c>
      <c r="L60" s="11">
        <f>K60*$B$61/100</f>
        <v>1.3797</v>
      </c>
      <c r="M60" s="6" t="s">
        <v>109</v>
      </c>
      <c r="N60" s="6"/>
      <c r="O60" s="11">
        <f>L60</f>
        <v>1.3797</v>
      </c>
      <c r="P60" s="11">
        <f t="shared" ref="P60:P71" si="53">O60*J60</f>
        <v>0.011682785650841</v>
      </c>
      <c r="Q60" s="15">
        <f>P60*$B$62</f>
        <v>0.0011682785650841</v>
      </c>
      <c r="R60" s="11">
        <f>L60*$B$62</f>
        <v>0.13797</v>
      </c>
      <c r="S60" s="16">
        <f t="shared" ref="S60:S71" si="54">Q60/R60</f>
        <v>0.00846762749209318</v>
      </c>
      <c r="T60" s="3">
        <v>0.01</v>
      </c>
      <c r="U60" s="17">
        <f t="shared" ref="U60:U71" si="55">S60*T60</f>
        <v>8.46762749209318e-5</v>
      </c>
      <c r="V60" s="16"/>
      <c r="W60" s="3"/>
      <c r="X60" s="17"/>
      <c r="Y60" s="18">
        <v>0.02</v>
      </c>
      <c r="Z60" s="3">
        <v>0.06</v>
      </c>
      <c r="AA60" s="19">
        <f t="shared" ref="AA60:AA71" si="56">Y60*Z60</f>
        <v>0.0012</v>
      </c>
      <c r="AB60" s="3">
        <v>0.01</v>
      </c>
      <c r="AC60" s="3">
        <v>0.63</v>
      </c>
      <c r="AD60" s="19">
        <f t="shared" ref="AD60:AD71" si="57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8">AK60*AL60</f>
        <v>0.002</v>
      </c>
      <c r="AN60" s="3">
        <v>0.01</v>
      </c>
      <c r="AO60" s="3">
        <v>0.28</v>
      </c>
      <c r="AP60" s="3">
        <f t="shared" ref="AP60:AP71" si="59">AO60*AN60</f>
        <v>0.0028</v>
      </c>
      <c r="AQ60" s="1">
        <f>(AP60+AM60+AD60+AA60+U60+X60+AG60+AJ60)</f>
        <v>0.0123846762749209</v>
      </c>
      <c r="AR60" s="24">
        <f>$B$60/12</f>
        <v>137.97</v>
      </c>
      <c r="AS60" s="1">
        <f>$B$62</f>
        <v>0.1</v>
      </c>
      <c r="AT60" s="2">
        <f>$E$5/12</f>
        <v>0</v>
      </c>
      <c r="AU60" s="1">
        <f t="shared" ref="AU60:AU71" si="60">AT60*10000*AS60*0.67*AR60*AQ60</f>
        <v>0</v>
      </c>
    </row>
    <row r="61" ht="16.8" spans="1:47">
      <c r="A61" s="6" t="s">
        <v>110</v>
      </c>
      <c r="B61" s="6">
        <v>1</v>
      </c>
      <c r="C61" s="8">
        <v>1</v>
      </c>
      <c r="D61" s="9">
        <v>-5.97361290322581</v>
      </c>
      <c r="E61" s="12">
        <f t="shared" ref="E61:E72" si="61">D60</f>
        <v>-5.42074193548387</v>
      </c>
      <c r="F61" s="8" t="s">
        <v>109</v>
      </c>
      <c r="G61" s="6">
        <v>2</v>
      </c>
      <c r="H61" s="11">
        <f t="shared" si="50"/>
        <v>-5.97361290322581</v>
      </c>
      <c r="I61" s="11">
        <f t="shared" si="51"/>
        <v>267.176387096774</v>
      </c>
      <c r="J61" s="11">
        <f t="shared" si="52"/>
        <v>0.00785376928709459</v>
      </c>
      <c r="K61" s="11">
        <f t="shared" ref="K61:K71" si="62">$B$60/12</f>
        <v>137.97</v>
      </c>
      <c r="L61" s="11">
        <f t="shared" ref="L61:L71" si="63">K61*$B$61/100</f>
        <v>1.3797</v>
      </c>
      <c r="M61" s="6" t="s">
        <v>109</v>
      </c>
      <c r="N61" s="6"/>
      <c r="O61" s="11">
        <f t="shared" ref="O61:O71" si="64">L61+O60-P60-N61</f>
        <v>2.74771721434916</v>
      </c>
      <c r="P61" s="11">
        <f t="shared" si="53"/>
        <v>0.0215799370676765</v>
      </c>
      <c r="Q61" s="15">
        <f t="shared" ref="Q61:Q71" si="65">P61*$B$62</f>
        <v>0.00215799370676765</v>
      </c>
      <c r="R61" s="11">
        <f>L61*$B$62</f>
        <v>0.13797</v>
      </c>
      <c r="S61" s="16">
        <f t="shared" si="54"/>
        <v>0.0156410357814572</v>
      </c>
      <c r="T61" s="3">
        <v>0.01</v>
      </c>
      <c r="U61" s="17">
        <f t="shared" si="55"/>
        <v>0.000156410357814572</v>
      </c>
      <c r="V61" s="16"/>
      <c r="W61" s="3"/>
      <c r="X61" s="17"/>
      <c r="Y61" s="18">
        <v>0.02</v>
      </c>
      <c r="Z61" s="3">
        <v>0.06</v>
      </c>
      <c r="AA61" s="19">
        <f t="shared" si="56"/>
        <v>0.0012</v>
      </c>
      <c r="AB61" s="3">
        <v>0.01</v>
      </c>
      <c r="AC61" s="3">
        <v>0.63</v>
      </c>
      <c r="AD61" s="19">
        <f t="shared" si="57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8"/>
        <v>0.002</v>
      </c>
      <c r="AN61" s="3">
        <v>0.01</v>
      </c>
      <c r="AO61" s="3">
        <v>0.28</v>
      </c>
      <c r="AP61" s="3">
        <f t="shared" si="59"/>
        <v>0.0028</v>
      </c>
      <c r="AQ61" s="1">
        <f t="shared" ref="AQ61:AQ71" si="66">(AP61+AM61+AD61+AA61+U61+X61+AG61+AJ61)</f>
        <v>0.0124564103578146</v>
      </c>
      <c r="AR61" s="24">
        <f t="shared" ref="AR61:AR71" si="67">$B$60/12</f>
        <v>137.97</v>
      </c>
      <c r="AS61" s="1">
        <f t="shared" ref="AS61:AS71" si="68">$B$62</f>
        <v>0.1</v>
      </c>
      <c r="AT61" s="2">
        <f>$E$5/12</f>
        <v>0</v>
      </c>
      <c r="AU61" s="1">
        <f t="shared" si="60"/>
        <v>0</v>
      </c>
    </row>
    <row r="62" ht="16.8" spans="1:47">
      <c r="A62" s="6" t="s">
        <v>72</v>
      </c>
      <c r="B62" s="6">
        <v>0.1</v>
      </c>
      <c r="C62" s="8">
        <v>2</v>
      </c>
      <c r="D62" s="9">
        <v>1.00185714285714</v>
      </c>
      <c r="E62" s="12">
        <f t="shared" si="61"/>
        <v>-5.97361290322581</v>
      </c>
      <c r="F62" s="8" t="s">
        <v>109</v>
      </c>
      <c r="G62" s="6">
        <v>3</v>
      </c>
      <c r="H62" s="11">
        <f t="shared" si="50"/>
        <v>1.00185714285714</v>
      </c>
      <c r="I62" s="11">
        <f t="shared" si="51"/>
        <v>274.151857142857</v>
      </c>
      <c r="J62" s="11">
        <f t="shared" si="52"/>
        <v>0.0198509184468053</v>
      </c>
      <c r="K62" s="11">
        <f t="shared" si="62"/>
        <v>137.97</v>
      </c>
      <c r="L62" s="11">
        <f t="shared" si="63"/>
        <v>1.3797</v>
      </c>
      <c r="M62" s="6" t="s">
        <v>109</v>
      </c>
      <c r="N62" s="6"/>
      <c r="O62" s="11">
        <f t="shared" si="64"/>
        <v>4.10583727728148</v>
      </c>
      <c r="P62" s="11">
        <f t="shared" si="53"/>
        <v>0.0815046409471678</v>
      </c>
      <c r="Q62" s="15">
        <f t="shared" si="65"/>
        <v>0.00815046409471678</v>
      </c>
      <c r="R62" s="11">
        <f t="shared" ref="R62:R71" si="69">L62*$B$62</f>
        <v>0.13797</v>
      </c>
      <c r="S62" s="16">
        <f t="shared" si="54"/>
        <v>0.0590741762319112</v>
      </c>
      <c r="T62" s="3">
        <v>0.01</v>
      </c>
      <c r="U62" s="17">
        <f t="shared" si="55"/>
        <v>0.000590741762319112</v>
      </c>
      <c r="V62" s="16"/>
      <c r="W62" s="3"/>
      <c r="X62" s="17"/>
      <c r="Y62" s="18">
        <v>0.02</v>
      </c>
      <c r="Z62" s="3">
        <v>0.06</v>
      </c>
      <c r="AA62" s="19">
        <f t="shared" si="56"/>
        <v>0.0012</v>
      </c>
      <c r="AB62" s="3">
        <v>0.01</v>
      </c>
      <c r="AC62" s="3">
        <v>0.63</v>
      </c>
      <c r="AD62" s="19">
        <f t="shared" si="57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8"/>
        <v>0.002</v>
      </c>
      <c r="AN62" s="3">
        <v>0.01</v>
      </c>
      <c r="AO62" s="3">
        <v>0.28</v>
      </c>
      <c r="AP62" s="3">
        <f t="shared" si="59"/>
        <v>0.0028</v>
      </c>
      <c r="AQ62" s="1">
        <f t="shared" si="66"/>
        <v>0.0128907417623191</v>
      </c>
      <c r="AR62" s="24">
        <f t="shared" si="67"/>
        <v>137.97</v>
      </c>
      <c r="AS62" s="1">
        <f t="shared" si="68"/>
        <v>0.1</v>
      </c>
      <c r="AT62" s="2">
        <f>$E$5/12</f>
        <v>0</v>
      </c>
      <c r="AU62" s="1">
        <f t="shared" si="60"/>
        <v>0</v>
      </c>
    </row>
    <row r="63" ht="16.8" spans="1:47">
      <c r="A63" s="6"/>
      <c r="B63" s="6"/>
      <c r="C63" s="8">
        <v>3</v>
      </c>
      <c r="D63" s="9">
        <v>7.08835483870968</v>
      </c>
      <c r="E63" s="12">
        <f t="shared" si="61"/>
        <v>1.00185714285714</v>
      </c>
      <c r="F63" s="8" t="s">
        <v>109</v>
      </c>
      <c r="G63" s="6">
        <v>4</v>
      </c>
      <c r="H63" s="11">
        <f t="shared" si="50"/>
        <v>7.08835483870968</v>
      </c>
      <c r="I63" s="11">
        <f t="shared" si="51"/>
        <v>280.23835483871</v>
      </c>
      <c r="J63" s="11">
        <f t="shared" si="52"/>
        <v>0.0429322512916042</v>
      </c>
      <c r="K63" s="11">
        <f t="shared" si="62"/>
        <v>137.97</v>
      </c>
      <c r="L63" s="11">
        <f t="shared" si="63"/>
        <v>1.3797</v>
      </c>
      <c r="M63" s="6" t="s">
        <v>109</v>
      </c>
      <c r="N63" s="6"/>
      <c r="O63" s="11">
        <f t="shared" si="64"/>
        <v>5.40403263633431</v>
      </c>
      <c r="P63" s="11">
        <f t="shared" si="53"/>
        <v>0.232007287131135</v>
      </c>
      <c r="Q63" s="15">
        <f t="shared" si="65"/>
        <v>0.0232007287131135</v>
      </c>
      <c r="R63" s="11">
        <f t="shared" si="69"/>
        <v>0.13797</v>
      </c>
      <c r="S63" s="16">
        <f t="shared" si="54"/>
        <v>0.168157778597619</v>
      </c>
      <c r="T63" s="3">
        <v>0.01</v>
      </c>
      <c r="U63" s="17">
        <f t="shared" si="55"/>
        <v>0.00168157778597619</v>
      </c>
      <c r="V63" s="16"/>
      <c r="W63" s="3"/>
      <c r="X63" s="17"/>
      <c r="Y63" s="18">
        <v>0.02</v>
      </c>
      <c r="Z63" s="3">
        <v>0.06</v>
      </c>
      <c r="AA63" s="19">
        <f t="shared" si="56"/>
        <v>0.0012</v>
      </c>
      <c r="AB63" s="3">
        <v>0.01</v>
      </c>
      <c r="AC63" s="3">
        <v>0.63</v>
      </c>
      <c r="AD63" s="19">
        <f t="shared" si="57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8"/>
        <v>0.002</v>
      </c>
      <c r="AN63" s="3">
        <v>0.01</v>
      </c>
      <c r="AO63" s="3">
        <v>0.28</v>
      </c>
      <c r="AP63" s="3">
        <f t="shared" si="59"/>
        <v>0.0028</v>
      </c>
      <c r="AQ63" s="1">
        <f t="shared" si="66"/>
        <v>0.0139815777859762</v>
      </c>
      <c r="AR63" s="24">
        <f t="shared" si="67"/>
        <v>137.97</v>
      </c>
      <c r="AS63" s="1">
        <f t="shared" si="68"/>
        <v>0.1</v>
      </c>
      <c r="AT63" s="2">
        <f>$E$5/12</f>
        <v>0</v>
      </c>
      <c r="AU63" s="1">
        <f t="shared" si="60"/>
        <v>0</v>
      </c>
    </row>
    <row r="64" ht="16.8" spans="1:47">
      <c r="A64" s="6"/>
      <c r="B64" s="6"/>
      <c r="C64" s="8">
        <v>4</v>
      </c>
      <c r="D64" s="9">
        <v>13.0207</v>
      </c>
      <c r="E64" s="12">
        <f t="shared" si="61"/>
        <v>7.08835483870968</v>
      </c>
      <c r="F64" s="8" t="s">
        <v>109</v>
      </c>
      <c r="G64" s="6">
        <v>5</v>
      </c>
      <c r="H64" s="11">
        <f t="shared" si="50"/>
        <v>13.0207</v>
      </c>
      <c r="I64" s="11">
        <f t="shared" si="51"/>
        <v>286.1707</v>
      </c>
      <c r="J64" s="11">
        <f t="shared" si="52"/>
        <v>0.0882243985403277</v>
      </c>
      <c r="K64" s="11">
        <f t="shared" si="62"/>
        <v>137.97</v>
      </c>
      <c r="L64" s="11">
        <f t="shared" si="63"/>
        <v>1.3797</v>
      </c>
      <c r="M64" s="6" t="s">
        <v>111</v>
      </c>
      <c r="N64" s="11">
        <f>(O63-P63)*$C$24/100</f>
        <v>4.91342408174302</v>
      </c>
      <c r="O64" s="11">
        <f t="shared" si="64"/>
        <v>1.63830126746016</v>
      </c>
      <c r="P64" s="11">
        <f t="shared" si="53"/>
        <v>0.144538143949529</v>
      </c>
      <c r="Q64" s="15">
        <f t="shared" si="65"/>
        <v>0.0144538143949529</v>
      </c>
      <c r="R64" s="11">
        <f t="shared" si="69"/>
        <v>0.13797</v>
      </c>
      <c r="S64" s="16">
        <f t="shared" si="54"/>
        <v>0.104760559505348</v>
      </c>
      <c r="T64" s="3">
        <v>0.01</v>
      </c>
      <c r="U64" s="17">
        <f t="shared" si="55"/>
        <v>0.00104760559505348</v>
      </c>
      <c r="V64" s="16"/>
      <c r="W64" s="3"/>
      <c r="X64" s="17"/>
      <c r="Y64" s="18">
        <v>0.04</v>
      </c>
      <c r="Z64" s="3">
        <v>0.06</v>
      </c>
      <c r="AA64" s="19">
        <f t="shared" si="56"/>
        <v>0.0024</v>
      </c>
      <c r="AB64" s="3">
        <v>0.015</v>
      </c>
      <c r="AC64" s="3">
        <v>0.63</v>
      </c>
      <c r="AD64" s="19">
        <f t="shared" si="57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8"/>
        <v>0.002</v>
      </c>
      <c r="AN64" s="3">
        <v>0.015</v>
      </c>
      <c r="AO64" s="3">
        <v>0.28</v>
      </c>
      <c r="AP64" s="3">
        <f t="shared" si="59"/>
        <v>0.0042</v>
      </c>
      <c r="AQ64" s="1">
        <f t="shared" si="66"/>
        <v>0.0190976055950535</v>
      </c>
      <c r="AR64" s="24">
        <f t="shared" si="67"/>
        <v>137.97</v>
      </c>
      <c r="AS64" s="1">
        <f t="shared" si="68"/>
        <v>0.1</v>
      </c>
      <c r="AT64" s="2">
        <f>$E$5/12</f>
        <v>0</v>
      </c>
      <c r="AU64" s="1">
        <f t="shared" si="60"/>
        <v>0</v>
      </c>
    </row>
    <row r="65" ht="16.8" spans="1:47">
      <c r="A65" s="6"/>
      <c r="B65" s="6"/>
      <c r="C65" s="8">
        <v>5</v>
      </c>
      <c r="D65" s="9">
        <v>18.6176451612903</v>
      </c>
      <c r="E65" s="12">
        <f t="shared" si="61"/>
        <v>13.0207</v>
      </c>
      <c r="F65" s="8" t="s">
        <v>111</v>
      </c>
      <c r="G65" s="6">
        <v>6</v>
      </c>
      <c r="H65" s="11">
        <f t="shared" si="50"/>
        <v>18.6176451612903</v>
      </c>
      <c r="I65" s="11">
        <f t="shared" si="51"/>
        <v>291.76764516129</v>
      </c>
      <c r="J65" s="11">
        <f t="shared" si="52"/>
        <v>0.169452031583251</v>
      </c>
      <c r="K65" s="11">
        <f t="shared" si="62"/>
        <v>137.97</v>
      </c>
      <c r="L65" s="11">
        <f t="shared" si="63"/>
        <v>1.3797</v>
      </c>
      <c r="M65" s="6" t="s">
        <v>109</v>
      </c>
      <c r="N65" s="6"/>
      <c r="O65" s="11">
        <f t="shared" si="64"/>
        <v>2.87346312351063</v>
      </c>
      <c r="P65" s="11">
        <f t="shared" si="53"/>
        <v>0.486914163958431</v>
      </c>
      <c r="Q65" s="15">
        <f t="shared" si="65"/>
        <v>0.0486914163958431</v>
      </c>
      <c r="R65" s="11">
        <f t="shared" si="69"/>
        <v>0.13797</v>
      </c>
      <c r="S65" s="16">
        <f t="shared" si="54"/>
        <v>0.352913070927325</v>
      </c>
      <c r="T65" s="3">
        <v>0.01</v>
      </c>
      <c r="U65" s="17">
        <f t="shared" si="55"/>
        <v>0.00352913070927325</v>
      </c>
      <c r="V65" s="16"/>
      <c r="W65" s="3"/>
      <c r="X65" s="17"/>
      <c r="Y65" s="18">
        <v>0.04</v>
      </c>
      <c r="Z65" s="3">
        <v>0.06</v>
      </c>
      <c r="AA65" s="19">
        <f t="shared" si="56"/>
        <v>0.0024</v>
      </c>
      <c r="AB65" s="3">
        <v>0.015</v>
      </c>
      <c r="AC65" s="3">
        <v>0.63</v>
      </c>
      <c r="AD65" s="19">
        <f t="shared" si="57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8"/>
        <v>0.002</v>
      </c>
      <c r="AN65" s="3">
        <v>0.015</v>
      </c>
      <c r="AO65" s="3">
        <v>0.28</v>
      </c>
      <c r="AP65" s="3">
        <f t="shared" si="59"/>
        <v>0.0042</v>
      </c>
      <c r="AQ65" s="1">
        <f t="shared" si="66"/>
        <v>0.0215791307092732</v>
      </c>
      <c r="AR65" s="24">
        <f t="shared" si="67"/>
        <v>137.97</v>
      </c>
      <c r="AS65" s="1">
        <f t="shared" si="68"/>
        <v>0.1</v>
      </c>
      <c r="AT65" s="2">
        <f>$E$5/12</f>
        <v>0</v>
      </c>
      <c r="AU65" s="1">
        <f t="shared" si="60"/>
        <v>0</v>
      </c>
    </row>
    <row r="66" ht="16.8" spans="1:47">
      <c r="A66" s="6"/>
      <c r="B66" s="6"/>
      <c r="C66" s="8">
        <v>6</v>
      </c>
      <c r="D66" s="9">
        <v>23.6506666666667</v>
      </c>
      <c r="E66" s="12">
        <f t="shared" si="61"/>
        <v>18.6176451612903</v>
      </c>
      <c r="F66" s="8" t="s">
        <v>109</v>
      </c>
      <c r="G66" s="6">
        <v>7</v>
      </c>
      <c r="H66" s="11">
        <f t="shared" si="50"/>
        <v>23.6506666666667</v>
      </c>
      <c r="I66" s="11">
        <f t="shared" si="51"/>
        <v>296.800666666667</v>
      </c>
      <c r="J66" s="11">
        <f t="shared" si="52"/>
        <v>0.298411559717708</v>
      </c>
      <c r="K66" s="11">
        <f t="shared" si="62"/>
        <v>137.97</v>
      </c>
      <c r="L66" s="11">
        <f t="shared" si="63"/>
        <v>1.3797</v>
      </c>
      <c r="M66" s="6" t="s">
        <v>109</v>
      </c>
      <c r="N66" s="6"/>
      <c r="O66" s="11">
        <f t="shared" si="64"/>
        <v>3.7662489595522</v>
      </c>
      <c r="P66" s="11">
        <f t="shared" si="53"/>
        <v>1.12389222630517</v>
      </c>
      <c r="Q66" s="15">
        <f t="shared" si="65"/>
        <v>0.112389222630517</v>
      </c>
      <c r="R66" s="11">
        <f t="shared" si="69"/>
        <v>0.13797</v>
      </c>
      <c r="S66" s="16">
        <f t="shared" si="54"/>
        <v>0.814591741904157</v>
      </c>
      <c r="T66" s="3">
        <v>0.01</v>
      </c>
      <c r="U66" s="17">
        <f t="shared" si="55"/>
        <v>0.00814591741904157</v>
      </c>
      <c r="V66" s="16"/>
      <c r="W66" s="3"/>
      <c r="X66" s="17"/>
      <c r="Y66" s="18">
        <v>0.04</v>
      </c>
      <c r="Z66" s="3">
        <v>0.06</v>
      </c>
      <c r="AA66" s="19">
        <f t="shared" si="56"/>
        <v>0.0024</v>
      </c>
      <c r="AB66" s="3">
        <v>0.015</v>
      </c>
      <c r="AC66" s="3">
        <v>0.63</v>
      </c>
      <c r="AD66" s="19">
        <f t="shared" si="57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8"/>
        <v>0.002</v>
      </c>
      <c r="AN66" s="3">
        <v>0.015</v>
      </c>
      <c r="AO66" s="3">
        <v>0.28</v>
      </c>
      <c r="AP66" s="3">
        <f t="shared" si="59"/>
        <v>0.0042</v>
      </c>
      <c r="AQ66" s="1">
        <f t="shared" si="66"/>
        <v>0.0261959174190416</v>
      </c>
      <c r="AR66" s="24">
        <f t="shared" si="67"/>
        <v>137.97</v>
      </c>
      <c r="AS66" s="1">
        <f t="shared" si="68"/>
        <v>0.1</v>
      </c>
      <c r="AT66" s="2">
        <f>$E$5/12</f>
        <v>0</v>
      </c>
      <c r="AU66" s="1">
        <f t="shared" si="60"/>
        <v>0</v>
      </c>
    </row>
    <row r="67" ht="16.8" spans="1:47">
      <c r="A67" s="6"/>
      <c r="B67" s="6"/>
      <c r="C67" s="8">
        <v>7</v>
      </c>
      <c r="D67" s="9">
        <v>24.8810967741936</v>
      </c>
      <c r="E67" s="12">
        <f t="shared" si="61"/>
        <v>23.6506666666667</v>
      </c>
      <c r="F67" s="8" t="s">
        <v>109</v>
      </c>
      <c r="G67" s="6">
        <v>8</v>
      </c>
      <c r="H67" s="11">
        <f t="shared" si="50"/>
        <v>24.8810967741936</v>
      </c>
      <c r="I67" s="11">
        <f t="shared" si="51"/>
        <v>298.031096774194</v>
      </c>
      <c r="J67" s="11">
        <f t="shared" si="52"/>
        <v>0.341693246041006</v>
      </c>
      <c r="K67" s="11">
        <f t="shared" si="62"/>
        <v>137.97</v>
      </c>
      <c r="L67" s="11">
        <f t="shared" si="63"/>
        <v>1.3797</v>
      </c>
      <c r="M67" s="6" t="s">
        <v>109</v>
      </c>
      <c r="N67" s="6"/>
      <c r="O67" s="11">
        <f t="shared" si="64"/>
        <v>4.02205673324703</v>
      </c>
      <c r="P67" s="11">
        <f t="shared" si="53"/>
        <v>1.37430962094426</v>
      </c>
      <c r="Q67" s="15">
        <f t="shared" si="65"/>
        <v>0.137430962094426</v>
      </c>
      <c r="R67" s="11">
        <f t="shared" si="69"/>
        <v>0.13797</v>
      </c>
      <c r="S67" s="16">
        <f t="shared" si="54"/>
        <v>0.996093078889805</v>
      </c>
      <c r="T67" s="3">
        <v>0.01</v>
      </c>
      <c r="U67" s="17">
        <f t="shared" si="55"/>
        <v>0.00996093078889805</v>
      </c>
      <c r="V67" s="16"/>
      <c r="W67" s="3"/>
      <c r="X67" s="17"/>
      <c r="Y67" s="18">
        <v>0.04</v>
      </c>
      <c r="Z67" s="3">
        <v>0.06</v>
      </c>
      <c r="AA67" s="19">
        <f t="shared" si="56"/>
        <v>0.0024</v>
      </c>
      <c r="AB67" s="3">
        <v>0.015</v>
      </c>
      <c r="AC67" s="3">
        <v>0.63</v>
      </c>
      <c r="AD67" s="19">
        <f t="shared" si="57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8"/>
        <v>0.002</v>
      </c>
      <c r="AN67" s="3">
        <v>0.015</v>
      </c>
      <c r="AO67" s="3">
        <v>0.28</v>
      </c>
      <c r="AP67" s="3">
        <f t="shared" si="59"/>
        <v>0.0042</v>
      </c>
      <c r="AQ67" s="1">
        <f t="shared" si="66"/>
        <v>0.0280109307888981</v>
      </c>
      <c r="AR67" s="24">
        <f t="shared" si="67"/>
        <v>137.97</v>
      </c>
      <c r="AS67" s="1">
        <f t="shared" si="68"/>
        <v>0.1</v>
      </c>
      <c r="AT67" s="2">
        <f>$E$5/12</f>
        <v>0</v>
      </c>
      <c r="AU67" s="1">
        <f t="shared" si="60"/>
        <v>0</v>
      </c>
    </row>
    <row r="68" ht="16.8" spans="1:47">
      <c r="A68" s="6"/>
      <c r="B68" s="6"/>
      <c r="C68" s="8">
        <v>8</v>
      </c>
      <c r="D68" s="9">
        <v>23.1873548387097</v>
      </c>
      <c r="E68" s="12">
        <f t="shared" si="61"/>
        <v>24.8810967741936</v>
      </c>
      <c r="F68" s="8" t="s">
        <v>109</v>
      </c>
      <c r="G68" s="6">
        <v>9</v>
      </c>
      <c r="H68" s="11">
        <f t="shared" si="50"/>
        <v>23.1873548387097</v>
      </c>
      <c r="I68" s="11">
        <f t="shared" si="51"/>
        <v>296.33735483871</v>
      </c>
      <c r="J68" s="11">
        <f t="shared" si="52"/>
        <v>0.283491742203091</v>
      </c>
      <c r="K68" s="11">
        <f t="shared" si="62"/>
        <v>137.97</v>
      </c>
      <c r="L68" s="11">
        <f t="shared" si="63"/>
        <v>1.3797</v>
      </c>
      <c r="M68" s="6" t="s">
        <v>109</v>
      </c>
      <c r="N68" s="6"/>
      <c r="O68" s="11">
        <f t="shared" si="64"/>
        <v>4.02744711230277</v>
      </c>
      <c r="P68" s="11">
        <f t="shared" si="53"/>
        <v>1.14174799849752</v>
      </c>
      <c r="Q68" s="15">
        <f t="shared" si="65"/>
        <v>0.114174799849752</v>
      </c>
      <c r="R68" s="11">
        <f t="shared" si="69"/>
        <v>0.13797</v>
      </c>
      <c r="S68" s="16">
        <f t="shared" si="54"/>
        <v>0.827533520691107</v>
      </c>
      <c r="T68" s="3">
        <v>0.01</v>
      </c>
      <c r="U68" s="17">
        <f t="shared" si="55"/>
        <v>0.00827533520691106</v>
      </c>
      <c r="V68" s="16"/>
      <c r="W68" s="3"/>
      <c r="X68" s="17"/>
      <c r="Y68" s="18">
        <v>0.04</v>
      </c>
      <c r="Z68" s="3">
        <v>0.06</v>
      </c>
      <c r="AA68" s="19">
        <f t="shared" si="56"/>
        <v>0.0024</v>
      </c>
      <c r="AB68" s="3">
        <v>0.015</v>
      </c>
      <c r="AC68" s="3">
        <v>0.63</v>
      </c>
      <c r="AD68" s="19">
        <f t="shared" si="57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8"/>
        <v>0.002</v>
      </c>
      <c r="AN68" s="3">
        <v>0.015</v>
      </c>
      <c r="AO68" s="3">
        <v>0.28</v>
      </c>
      <c r="AP68" s="3">
        <f t="shared" si="59"/>
        <v>0.0042</v>
      </c>
      <c r="AQ68" s="1">
        <f t="shared" si="66"/>
        <v>0.0263253352069111</v>
      </c>
      <c r="AR68" s="24">
        <f t="shared" si="67"/>
        <v>137.97</v>
      </c>
      <c r="AS68" s="1">
        <f t="shared" si="68"/>
        <v>0.1</v>
      </c>
      <c r="AT68" s="2">
        <f>$E$5/12</f>
        <v>0</v>
      </c>
      <c r="AU68" s="1">
        <f t="shared" si="60"/>
        <v>0</v>
      </c>
    </row>
    <row r="69" ht="16.8" spans="1:47">
      <c r="A69" s="6"/>
      <c r="B69" s="6"/>
      <c r="C69" s="8">
        <v>9</v>
      </c>
      <c r="D69" s="9">
        <v>20.0157666666667</v>
      </c>
      <c r="E69" s="12">
        <f t="shared" si="61"/>
        <v>23.1873548387097</v>
      </c>
      <c r="F69" s="8" t="s">
        <v>109</v>
      </c>
      <c r="G69" s="6">
        <v>10</v>
      </c>
      <c r="H69" s="11">
        <f t="shared" si="50"/>
        <v>20.0157666666667</v>
      </c>
      <c r="I69" s="11">
        <f t="shared" si="51"/>
        <v>293.165766666667</v>
      </c>
      <c r="J69" s="11">
        <f t="shared" si="52"/>
        <v>0.198685113120389</v>
      </c>
      <c r="K69" s="11">
        <f t="shared" si="62"/>
        <v>137.97</v>
      </c>
      <c r="L69" s="11">
        <f t="shared" si="63"/>
        <v>1.3797</v>
      </c>
      <c r="M69" s="6" t="s">
        <v>109</v>
      </c>
      <c r="N69" s="6"/>
      <c r="O69" s="11">
        <f t="shared" si="64"/>
        <v>4.26539911380525</v>
      </c>
      <c r="P69" s="11">
        <f t="shared" si="53"/>
        <v>0.847471305430003</v>
      </c>
      <c r="Q69" s="15">
        <f t="shared" si="65"/>
        <v>0.0847471305430003</v>
      </c>
      <c r="R69" s="11">
        <f t="shared" si="69"/>
        <v>0.13797</v>
      </c>
      <c r="S69" s="16">
        <f t="shared" si="54"/>
        <v>0.614243172740453</v>
      </c>
      <c r="T69" s="3">
        <v>0.01</v>
      </c>
      <c r="U69" s="17">
        <f t="shared" si="55"/>
        <v>0.00614243172740453</v>
      </c>
      <c r="V69" s="16"/>
      <c r="W69" s="3"/>
      <c r="X69" s="17"/>
      <c r="Y69" s="18">
        <v>0.04</v>
      </c>
      <c r="Z69" s="3">
        <v>0.06</v>
      </c>
      <c r="AA69" s="19">
        <f t="shared" si="56"/>
        <v>0.0024</v>
      </c>
      <c r="AB69" s="3">
        <v>0.015</v>
      </c>
      <c r="AC69" s="3">
        <v>0.63</v>
      </c>
      <c r="AD69" s="19">
        <f t="shared" si="57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8"/>
        <v>0.002</v>
      </c>
      <c r="AN69" s="3">
        <v>0.015</v>
      </c>
      <c r="AO69" s="3">
        <v>0.28</v>
      </c>
      <c r="AP69" s="3">
        <f t="shared" si="59"/>
        <v>0.0042</v>
      </c>
      <c r="AQ69" s="1">
        <f t="shared" si="66"/>
        <v>0.0241924317274045</v>
      </c>
      <c r="AR69" s="24">
        <f t="shared" si="67"/>
        <v>137.97</v>
      </c>
      <c r="AS69" s="1">
        <f t="shared" si="68"/>
        <v>0.1</v>
      </c>
      <c r="AT69" s="2">
        <f>$E$5/12</f>
        <v>0</v>
      </c>
      <c r="AU69" s="1">
        <f t="shared" si="60"/>
        <v>0</v>
      </c>
    </row>
    <row r="70" ht="16.8" spans="1:47">
      <c r="A70" s="6"/>
      <c r="B70" s="6"/>
      <c r="C70" s="8">
        <v>10</v>
      </c>
      <c r="D70" s="9">
        <v>10.6710322580645</v>
      </c>
      <c r="E70" s="12">
        <f t="shared" si="61"/>
        <v>20.0157666666667</v>
      </c>
      <c r="F70" s="8" t="s">
        <v>109</v>
      </c>
      <c r="G70" s="6">
        <v>11</v>
      </c>
      <c r="H70" s="11">
        <f t="shared" si="50"/>
        <v>10.6710322580645</v>
      </c>
      <c r="I70" s="11">
        <f t="shared" si="51"/>
        <v>283.821032258064</v>
      </c>
      <c r="J70" s="11">
        <f t="shared" si="52"/>
        <v>0.0665667926484411</v>
      </c>
      <c r="K70" s="11">
        <f t="shared" si="62"/>
        <v>137.97</v>
      </c>
      <c r="L70" s="11">
        <f t="shared" si="63"/>
        <v>1.3797</v>
      </c>
      <c r="M70" s="6" t="s">
        <v>111</v>
      </c>
      <c r="N70" s="11">
        <f>(O69-P69)*$C$24/100</f>
        <v>3.24703141795648</v>
      </c>
      <c r="O70" s="11">
        <f t="shared" si="64"/>
        <v>1.55059639041876</v>
      </c>
      <c r="P70" s="11">
        <f t="shared" si="53"/>
        <v>0.103218228402427</v>
      </c>
      <c r="Q70" s="15">
        <f t="shared" si="65"/>
        <v>0.0103218228402427</v>
      </c>
      <c r="R70" s="11">
        <f t="shared" si="69"/>
        <v>0.13797</v>
      </c>
      <c r="S70" s="16">
        <f t="shared" si="54"/>
        <v>0.0748120811788266</v>
      </c>
      <c r="T70" s="3">
        <v>0.01</v>
      </c>
      <c r="U70" s="17">
        <f t="shared" si="55"/>
        <v>0.000748120811788266</v>
      </c>
      <c r="V70" s="16"/>
      <c r="W70" s="3"/>
      <c r="X70" s="17"/>
      <c r="Y70" s="18">
        <v>0.02</v>
      </c>
      <c r="Z70" s="3">
        <v>0.06</v>
      </c>
      <c r="AA70" s="19">
        <f t="shared" si="56"/>
        <v>0.0012</v>
      </c>
      <c r="AB70" s="3">
        <v>0.01</v>
      </c>
      <c r="AC70" s="3">
        <v>0.63</v>
      </c>
      <c r="AD70" s="19">
        <f t="shared" si="57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8"/>
        <v>0.002</v>
      </c>
      <c r="AN70" s="3">
        <v>0.01</v>
      </c>
      <c r="AO70" s="3">
        <v>0.28</v>
      </c>
      <c r="AP70" s="3">
        <f t="shared" si="59"/>
        <v>0.0028</v>
      </c>
      <c r="AQ70" s="1">
        <f t="shared" si="66"/>
        <v>0.0130481208117883</v>
      </c>
      <c r="AR70" s="24">
        <f t="shared" si="67"/>
        <v>137.97</v>
      </c>
      <c r="AS70" s="1">
        <f t="shared" si="68"/>
        <v>0.1</v>
      </c>
      <c r="AT70" s="2">
        <f>$E$5/12</f>
        <v>0</v>
      </c>
      <c r="AU70" s="1">
        <f t="shared" si="60"/>
        <v>0</v>
      </c>
    </row>
    <row r="71" ht="16.8" spans="1:48">
      <c r="A71" s="6"/>
      <c r="B71" s="6"/>
      <c r="C71" s="8">
        <v>11</v>
      </c>
      <c r="D71" s="9">
        <v>3.2704</v>
      </c>
      <c r="E71" s="12">
        <f t="shared" si="61"/>
        <v>10.6710322580645</v>
      </c>
      <c r="F71" s="8" t="s">
        <v>111</v>
      </c>
      <c r="G71" s="6">
        <v>12</v>
      </c>
      <c r="H71" s="11">
        <f t="shared" si="50"/>
        <v>3.2704</v>
      </c>
      <c r="I71" s="11">
        <f t="shared" si="51"/>
        <v>276.4204</v>
      </c>
      <c r="J71" s="11">
        <f t="shared" si="52"/>
        <v>0.0265684755131742</v>
      </c>
      <c r="K71" s="11">
        <f t="shared" si="62"/>
        <v>137.97</v>
      </c>
      <c r="L71" s="11">
        <f t="shared" si="63"/>
        <v>1.3797</v>
      </c>
      <c r="M71" s="6" t="s">
        <v>109</v>
      </c>
      <c r="N71" s="6"/>
      <c r="O71" s="11">
        <f t="shared" si="64"/>
        <v>2.82707816201634</v>
      </c>
      <c r="P71" s="11">
        <f t="shared" si="53"/>
        <v>0.0751111569213604</v>
      </c>
      <c r="Q71" s="15">
        <f t="shared" si="65"/>
        <v>0.00751111569213604</v>
      </c>
      <c r="R71" s="11">
        <f t="shared" si="69"/>
        <v>0.13797</v>
      </c>
      <c r="S71" s="16">
        <f t="shared" si="54"/>
        <v>0.0544402094088283</v>
      </c>
      <c r="T71" s="3">
        <v>0.01</v>
      </c>
      <c r="U71" s="17">
        <f t="shared" si="55"/>
        <v>0.000544402094088283</v>
      </c>
      <c r="V71" s="16"/>
      <c r="W71" s="3"/>
      <c r="X71" s="17"/>
      <c r="Y71" s="18">
        <v>0.02</v>
      </c>
      <c r="Z71" s="3">
        <v>0.06</v>
      </c>
      <c r="AA71" s="19">
        <f t="shared" si="56"/>
        <v>0.0012</v>
      </c>
      <c r="AB71" s="3">
        <v>0.01</v>
      </c>
      <c r="AC71" s="3">
        <v>0.63</v>
      </c>
      <c r="AD71" s="19">
        <f t="shared" si="57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8"/>
        <v>0.002</v>
      </c>
      <c r="AN71" s="3">
        <v>0.01</v>
      </c>
      <c r="AO71" s="3">
        <v>0.28</v>
      </c>
      <c r="AP71" s="3">
        <f t="shared" si="59"/>
        <v>0.0028</v>
      </c>
      <c r="AQ71" s="1">
        <f t="shared" si="66"/>
        <v>0.0128444020940883</v>
      </c>
      <c r="AR71" s="24">
        <f t="shared" si="67"/>
        <v>137.97</v>
      </c>
      <c r="AS71" s="1">
        <f t="shared" si="68"/>
        <v>0.1</v>
      </c>
      <c r="AT71" s="2">
        <f>$E$5/12</f>
        <v>0</v>
      </c>
      <c r="AU71" s="1">
        <f t="shared" si="60"/>
        <v>0</v>
      </c>
      <c r="AV71" s="1">
        <f>SUM(AU60:AU71)</f>
        <v>0</v>
      </c>
    </row>
    <row r="72" ht="16.8" spans="1:19">
      <c r="A72" s="6"/>
      <c r="B72" s="6"/>
      <c r="C72" s="8">
        <v>12</v>
      </c>
      <c r="D72" s="9">
        <v>-1.80729032258065</v>
      </c>
      <c r="E72" s="12">
        <f t="shared" si="61"/>
        <v>3.2704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4" spans="19:42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</row>
    <row r="75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ht="16.8" spans="1:47">
      <c r="A76" s="6" t="s">
        <v>107</v>
      </c>
      <c r="B76" s="6">
        <v>93.9145</v>
      </c>
      <c r="C76" s="8" t="s">
        <v>108</v>
      </c>
      <c r="D76" s="9">
        <v>-5.42074193548387</v>
      </c>
      <c r="E76" s="8"/>
      <c r="F76" s="8"/>
      <c r="G76" s="6">
        <v>1</v>
      </c>
      <c r="H76" s="11">
        <f t="shared" ref="H76:H87" si="70">E77</f>
        <v>-5.42074193548387</v>
      </c>
      <c r="I76" s="11">
        <f t="shared" ref="I76:I87" si="71">H76+273.15</f>
        <v>267.729258064516</v>
      </c>
      <c r="J76" s="11">
        <f t="shared" ref="J76:J87" si="72">EXP(($C$18*(I76-$C$16))/($C$19*I76*$C$16))</f>
        <v>0.00846762749209318</v>
      </c>
      <c r="K76" s="11">
        <f>$B$76/12</f>
        <v>7.82620833333333</v>
      </c>
      <c r="L76" s="11">
        <f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73">O76*J76</f>
        <v>0.00066269416842182</v>
      </c>
      <c r="Q76" s="15">
        <f>P76*$B$78</f>
        <v>8.61502418948366e-5</v>
      </c>
      <c r="R76" s="11">
        <f>L76*$B$78</f>
        <v>0.0101740708333333</v>
      </c>
      <c r="S76" s="16">
        <f t="shared" ref="S76:S87" si="74">Q76/R76</f>
        <v>0.0084676274920932</v>
      </c>
      <c r="T76" s="3">
        <v>0.01</v>
      </c>
      <c r="U76" s="17">
        <f t="shared" ref="U76:U87" si="75">S76*T76</f>
        <v>8.4676274920932e-5</v>
      </c>
      <c r="V76" s="16"/>
      <c r="W76" s="3"/>
      <c r="X76" s="17"/>
      <c r="Y76" s="18">
        <v>0.02</v>
      </c>
      <c r="Z76" s="3">
        <v>0.17</v>
      </c>
      <c r="AA76" s="19">
        <f t="shared" ref="AA76:AA87" si="76">Y76*Z76</f>
        <v>0.0034</v>
      </c>
      <c r="AB76" s="3">
        <v>0.01</v>
      </c>
      <c r="AC76" s="3">
        <v>0.03</v>
      </c>
      <c r="AD76" s="19">
        <f t="shared" ref="AD76:AD87" si="77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8">AO76*AN76</f>
        <v>0.0079</v>
      </c>
      <c r="AQ76" s="1">
        <f>(AP76+AM76+AD76+AA76+U76+X76+AG76+AJ76)</f>
        <v>0.0116846762749209</v>
      </c>
      <c r="AR76" s="24">
        <f>$B$76/12</f>
        <v>7.82620833333333</v>
      </c>
      <c r="AS76" s="1">
        <f>$B$78</f>
        <v>0.13</v>
      </c>
      <c r="AT76" s="2">
        <f t="shared" ref="AT76:AT87" si="79">$E$8/12</f>
        <v>1.33333333333333</v>
      </c>
      <c r="AU76" s="1">
        <f t="shared" ref="AU76:AU87" si="80">AT76*10000*AS76*0.67*AR76*AQ76</f>
        <v>106.200113516483</v>
      </c>
    </row>
    <row r="77" ht="16.8" spans="1:47">
      <c r="A77" s="6" t="s">
        <v>110</v>
      </c>
      <c r="B77" s="6">
        <v>1</v>
      </c>
      <c r="C77" s="8">
        <v>1</v>
      </c>
      <c r="D77" s="9">
        <v>-5.97361290322581</v>
      </c>
      <c r="E77" s="12">
        <f t="shared" ref="E77:E88" si="81">D76</f>
        <v>-5.42074193548387</v>
      </c>
      <c r="F77" s="8" t="s">
        <v>109</v>
      </c>
      <c r="G77" s="6">
        <v>2</v>
      </c>
      <c r="H77" s="11">
        <f t="shared" si="70"/>
        <v>-5.97361290322581</v>
      </c>
      <c r="I77" s="11">
        <f t="shared" si="71"/>
        <v>267.176387096774</v>
      </c>
      <c r="J77" s="11">
        <f t="shared" si="72"/>
        <v>0.00785376928709459</v>
      </c>
      <c r="K77" s="11">
        <f t="shared" ref="K77:K87" si="82">$B$76/12</f>
        <v>7.82620833333333</v>
      </c>
      <c r="L77" s="11">
        <f t="shared" ref="L77:L87" si="83">K77*$B$77/100</f>
        <v>0.0782620833333333</v>
      </c>
      <c r="M77" s="6" t="s">
        <v>109</v>
      </c>
      <c r="N77" s="6"/>
      <c r="O77" s="11">
        <f t="shared" ref="O77:O87" si="84">L77+O76-P76-N77</f>
        <v>0.155861472498245</v>
      </c>
      <c r="P77" s="11">
        <f t="shared" si="73"/>
        <v>0.00122410004574805</v>
      </c>
      <c r="Q77" s="15">
        <f t="shared" ref="Q77:Q87" si="85">P77*$B$78</f>
        <v>0.000159133005947247</v>
      </c>
      <c r="R77" s="11">
        <f t="shared" ref="R77:R87" si="86">L77*$B$78</f>
        <v>0.0101740708333333</v>
      </c>
      <c r="S77" s="16">
        <f t="shared" si="74"/>
        <v>0.0156410357814573</v>
      </c>
      <c r="T77" s="3">
        <v>0.01</v>
      </c>
      <c r="U77" s="17">
        <f t="shared" si="75"/>
        <v>0.000156410357814573</v>
      </c>
      <c r="V77" s="16"/>
      <c r="W77" s="3"/>
      <c r="X77" s="17"/>
      <c r="Y77" s="18">
        <v>0.02</v>
      </c>
      <c r="Z77" s="3">
        <v>0.17</v>
      </c>
      <c r="AA77" s="19">
        <f t="shared" si="76"/>
        <v>0.0034</v>
      </c>
      <c r="AB77" s="3">
        <v>0.01</v>
      </c>
      <c r="AC77" s="3">
        <v>0.03</v>
      </c>
      <c r="AD77" s="19">
        <f t="shared" si="77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8"/>
        <v>0.0079</v>
      </c>
      <c r="AQ77" s="1">
        <f t="shared" ref="AQ77:AQ87" si="87">(AP77+AM77+AD77+AA77+U77+X77+AG77+AJ77)</f>
        <v>0.0117564103578146</v>
      </c>
      <c r="AR77" s="24">
        <f t="shared" ref="AR77:AR87" si="88">$B$76/12</f>
        <v>7.82620833333333</v>
      </c>
      <c r="AS77" s="1">
        <f t="shared" ref="AS77:AS87" si="89">$B$78</f>
        <v>0.13</v>
      </c>
      <c r="AT77" s="2">
        <f t="shared" si="79"/>
        <v>1.33333333333333</v>
      </c>
      <c r="AU77" s="1">
        <f t="shared" si="80"/>
        <v>106.852092875351</v>
      </c>
    </row>
    <row r="78" ht="16.8" spans="1:47">
      <c r="A78" s="6" t="s">
        <v>72</v>
      </c>
      <c r="B78" s="6">
        <v>0.13</v>
      </c>
      <c r="C78" s="8">
        <v>2</v>
      </c>
      <c r="D78" s="9">
        <v>1.00185714285714</v>
      </c>
      <c r="E78" s="12">
        <f t="shared" si="81"/>
        <v>-5.97361290322581</v>
      </c>
      <c r="F78" s="8" t="s">
        <v>109</v>
      </c>
      <c r="G78" s="6">
        <v>3</v>
      </c>
      <c r="H78" s="11">
        <f t="shared" si="70"/>
        <v>1.00185714285714</v>
      </c>
      <c r="I78" s="11">
        <f t="shared" si="71"/>
        <v>274.151857142857</v>
      </c>
      <c r="J78" s="11">
        <f t="shared" si="72"/>
        <v>0.0198509184468053</v>
      </c>
      <c r="K78" s="11">
        <f t="shared" si="82"/>
        <v>7.82620833333333</v>
      </c>
      <c r="L78" s="11">
        <f t="shared" si="83"/>
        <v>0.0782620833333333</v>
      </c>
      <c r="M78" s="6" t="s">
        <v>109</v>
      </c>
      <c r="N78" s="6"/>
      <c r="O78" s="11">
        <f t="shared" si="84"/>
        <v>0.23289945578583</v>
      </c>
      <c r="P78" s="11">
        <f t="shared" si="73"/>
        <v>0.00462326810310985</v>
      </c>
      <c r="Q78" s="15">
        <f t="shared" si="85"/>
        <v>0.000601024853404281</v>
      </c>
      <c r="R78" s="11">
        <f t="shared" si="86"/>
        <v>0.0101740708333333</v>
      </c>
      <c r="S78" s="16">
        <f t="shared" si="74"/>
        <v>0.0590741762319114</v>
      </c>
      <c r="T78" s="3">
        <v>0.01</v>
      </c>
      <c r="U78" s="17">
        <f t="shared" si="75"/>
        <v>0.000590741762319114</v>
      </c>
      <c r="V78" s="16"/>
      <c r="W78" s="3"/>
      <c r="X78" s="17"/>
      <c r="Y78" s="18">
        <v>0.02</v>
      </c>
      <c r="Z78" s="3">
        <v>0.17</v>
      </c>
      <c r="AA78" s="19">
        <f t="shared" si="76"/>
        <v>0.0034</v>
      </c>
      <c r="AB78" s="3">
        <v>0.01</v>
      </c>
      <c r="AC78" s="3">
        <v>0.03</v>
      </c>
      <c r="AD78" s="19">
        <f t="shared" si="77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8"/>
        <v>0.0079</v>
      </c>
      <c r="AQ78" s="1">
        <f t="shared" si="87"/>
        <v>0.0121907417623191</v>
      </c>
      <c r="AR78" s="24">
        <f t="shared" si="88"/>
        <v>7.82620833333333</v>
      </c>
      <c r="AS78" s="1">
        <f t="shared" si="89"/>
        <v>0.13</v>
      </c>
      <c r="AT78" s="2">
        <f t="shared" si="79"/>
        <v>1.33333333333333</v>
      </c>
      <c r="AU78" s="1">
        <f t="shared" si="80"/>
        <v>110.799660045967</v>
      </c>
    </row>
    <row r="79" ht="16.8" spans="1:47">
      <c r="A79" s="6"/>
      <c r="B79" s="6"/>
      <c r="C79" s="8">
        <v>3</v>
      </c>
      <c r="D79" s="9">
        <v>7.08835483870968</v>
      </c>
      <c r="E79" s="12">
        <f t="shared" si="81"/>
        <v>1.00185714285714</v>
      </c>
      <c r="F79" s="8" t="s">
        <v>109</v>
      </c>
      <c r="G79" s="6">
        <v>4</v>
      </c>
      <c r="H79" s="11">
        <f t="shared" si="70"/>
        <v>7.08835483870968</v>
      </c>
      <c r="I79" s="11">
        <f t="shared" si="71"/>
        <v>280.23835483871</v>
      </c>
      <c r="J79" s="11">
        <f t="shared" si="72"/>
        <v>0.0429322512916042</v>
      </c>
      <c r="K79" s="11">
        <f t="shared" si="82"/>
        <v>7.82620833333333</v>
      </c>
      <c r="L79" s="11">
        <f t="shared" si="83"/>
        <v>0.0782620833333333</v>
      </c>
      <c r="M79" s="6" t="s">
        <v>109</v>
      </c>
      <c r="N79" s="6"/>
      <c r="O79" s="11">
        <f t="shared" si="84"/>
        <v>0.306538271016053</v>
      </c>
      <c r="P79" s="11">
        <f t="shared" si="73"/>
        <v>0.0131603780817551</v>
      </c>
      <c r="Q79" s="15">
        <f t="shared" si="85"/>
        <v>0.00171084915062816</v>
      </c>
      <c r="R79" s="11">
        <f t="shared" si="86"/>
        <v>0.0101740708333333</v>
      </c>
      <c r="S79" s="16">
        <f t="shared" si="74"/>
        <v>0.16815777859762</v>
      </c>
      <c r="T79" s="3">
        <v>0.01</v>
      </c>
      <c r="U79" s="17">
        <f t="shared" si="75"/>
        <v>0.0016815777859762</v>
      </c>
      <c r="V79" s="16"/>
      <c r="W79" s="3"/>
      <c r="X79" s="17"/>
      <c r="Y79" s="18">
        <v>0.02</v>
      </c>
      <c r="Z79" s="3">
        <v>0.17</v>
      </c>
      <c r="AA79" s="19">
        <f t="shared" si="76"/>
        <v>0.0034</v>
      </c>
      <c r="AB79" s="3">
        <v>0.01</v>
      </c>
      <c r="AC79" s="3">
        <v>0.03</v>
      </c>
      <c r="AD79" s="19">
        <f t="shared" si="77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8"/>
        <v>0.0079</v>
      </c>
      <c r="AQ79" s="1">
        <f t="shared" si="87"/>
        <v>0.0132815777859762</v>
      </c>
      <c r="AR79" s="24">
        <f t="shared" si="88"/>
        <v>7.82620833333333</v>
      </c>
      <c r="AS79" s="1">
        <f t="shared" si="89"/>
        <v>0.13</v>
      </c>
      <c r="AT79" s="2">
        <f t="shared" si="79"/>
        <v>1.33333333333333</v>
      </c>
      <c r="AU79" s="1">
        <f t="shared" si="80"/>
        <v>120.7140904345</v>
      </c>
    </row>
    <row r="80" ht="16.8" spans="1:47">
      <c r="A80" s="6"/>
      <c r="B80" s="6"/>
      <c r="C80" s="8">
        <v>4</v>
      </c>
      <c r="D80" s="9">
        <v>13.0207</v>
      </c>
      <c r="E80" s="12">
        <f t="shared" si="81"/>
        <v>7.08835483870968</v>
      </c>
      <c r="F80" s="8" t="s">
        <v>109</v>
      </c>
      <c r="G80" s="6">
        <v>5</v>
      </c>
      <c r="H80" s="11">
        <f t="shared" si="70"/>
        <v>13.0207</v>
      </c>
      <c r="I80" s="11">
        <f t="shared" si="71"/>
        <v>286.1707</v>
      </c>
      <c r="J80" s="11">
        <f t="shared" si="72"/>
        <v>0.0882243985403277</v>
      </c>
      <c r="K80" s="11">
        <f t="shared" si="82"/>
        <v>7.82620833333333</v>
      </c>
      <c r="L80" s="11">
        <f t="shared" si="83"/>
        <v>0.0782620833333333</v>
      </c>
      <c r="M80" s="6" t="s">
        <v>111</v>
      </c>
      <c r="N80" s="11">
        <f>(O79-P79)*$C$24/100</f>
        <v>0.278708998287583</v>
      </c>
      <c r="O80" s="11">
        <f t="shared" si="84"/>
        <v>0.0929309779800482</v>
      </c>
      <c r="P80" s="11">
        <f t="shared" si="73"/>
        <v>0.00819877963805419</v>
      </c>
      <c r="Q80" s="15">
        <f t="shared" si="85"/>
        <v>0.00106584135294704</v>
      </c>
      <c r="R80" s="11">
        <f t="shared" si="86"/>
        <v>0.0101740708333333</v>
      </c>
      <c r="S80" s="16">
        <f t="shared" si="74"/>
        <v>0.104760559505349</v>
      </c>
      <c r="T80" s="3">
        <v>0.01</v>
      </c>
      <c r="U80" s="17">
        <f t="shared" si="75"/>
        <v>0.00104760559505349</v>
      </c>
      <c r="V80" s="16"/>
      <c r="W80" s="3"/>
      <c r="X80" s="17"/>
      <c r="Y80" s="18">
        <v>0.04</v>
      </c>
      <c r="Z80" s="3">
        <v>0.17</v>
      </c>
      <c r="AA80" s="19">
        <f t="shared" si="76"/>
        <v>0.0068</v>
      </c>
      <c r="AB80" s="3">
        <v>0.015</v>
      </c>
      <c r="AC80" s="3">
        <v>0.03</v>
      </c>
      <c r="AD80" s="19">
        <f t="shared" si="77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8"/>
        <v>0.01185</v>
      </c>
      <c r="AQ80" s="1">
        <f t="shared" si="87"/>
        <v>0.0201476055950535</v>
      </c>
      <c r="AR80" s="24">
        <f t="shared" si="88"/>
        <v>7.82620833333333</v>
      </c>
      <c r="AS80" s="1">
        <f t="shared" si="89"/>
        <v>0.13</v>
      </c>
      <c r="AT80" s="2">
        <f t="shared" si="79"/>
        <v>1.33333333333333</v>
      </c>
      <c r="AU80" s="1">
        <f t="shared" si="80"/>
        <v>183.118295358549</v>
      </c>
    </row>
    <row r="81" ht="16.8" spans="1:47">
      <c r="A81" s="6"/>
      <c r="B81" s="6"/>
      <c r="C81" s="8">
        <v>5</v>
      </c>
      <c r="D81" s="9">
        <v>18.6176451612903</v>
      </c>
      <c r="E81" s="12">
        <f t="shared" si="81"/>
        <v>13.0207</v>
      </c>
      <c r="F81" s="8" t="s">
        <v>111</v>
      </c>
      <c r="G81" s="6">
        <v>6</v>
      </c>
      <c r="H81" s="11">
        <f t="shared" si="70"/>
        <v>18.6176451612903</v>
      </c>
      <c r="I81" s="11">
        <f t="shared" si="71"/>
        <v>291.76764516129</v>
      </c>
      <c r="J81" s="11">
        <f t="shared" si="72"/>
        <v>0.169452031583251</v>
      </c>
      <c r="K81" s="11">
        <f t="shared" si="82"/>
        <v>7.82620833333333</v>
      </c>
      <c r="L81" s="11">
        <f t="shared" si="83"/>
        <v>0.0782620833333333</v>
      </c>
      <c r="M81" s="6" t="s">
        <v>109</v>
      </c>
      <c r="N81" s="6"/>
      <c r="O81" s="11">
        <f t="shared" si="84"/>
        <v>0.162994281675327</v>
      </c>
      <c r="P81" s="11">
        <f t="shared" si="73"/>
        <v>0.0276197121663369</v>
      </c>
      <c r="Q81" s="15">
        <f t="shared" si="85"/>
        <v>0.0035905625816238</v>
      </c>
      <c r="R81" s="11">
        <f t="shared" si="86"/>
        <v>0.0101740708333333</v>
      </c>
      <c r="S81" s="16">
        <f t="shared" si="74"/>
        <v>0.352913070927326</v>
      </c>
      <c r="T81" s="3">
        <v>0.01</v>
      </c>
      <c r="U81" s="17">
        <f t="shared" si="75"/>
        <v>0.00352913070927326</v>
      </c>
      <c r="V81" s="16"/>
      <c r="W81" s="3"/>
      <c r="X81" s="17"/>
      <c r="Y81" s="18">
        <v>0.04</v>
      </c>
      <c r="Z81" s="3">
        <v>0.17</v>
      </c>
      <c r="AA81" s="19">
        <f t="shared" si="76"/>
        <v>0.0068</v>
      </c>
      <c r="AB81" s="3">
        <v>0.015</v>
      </c>
      <c r="AC81" s="3">
        <v>0.03</v>
      </c>
      <c r="AD81" s="19">
        <f t="shared" si="77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8"/>
        <v>0.01185</v>
      </c>
      <c r="AQ81" s="1">
        <f t="shared" si="87"/>
        <v>0.0226291307092733</v>
      </c>
      <c r="AR81" s="24">
        <f t="shared" si="88"/>
        <v>7.82620833333333</v>
      </c>
      <c r="AS81" s="1">
        <f t="shared" si="89"/>
        <v>0.13</v>
      </c>
      <c r="AT81" s="2">
        <f t="shared" si="79"/>
        <v>1.33333333333333</v>
      </c>
      <c r="AU81" s="1">
        <f t="shared" si="80"/>
        <v>205.672471668061</v>
      </c>
    </row>
    <row r="82" ht="16.8" spans="1:47">
      <c r="A82" s="6"/>
      <c r="B82" s="6"/>
      <c r="C82" s="8">
        <v>6</v>
      </c>
      <c r="D82" s="9">
        <v>23.6506666666667</v>
      </c>
      <c r="E82" s="12">
        <f t="shared" si="81"/>
        <v>18.6176451612903</v>
      </c>
      <c r="F82" s="8" t="s">
        <v>109</v>
      </c>
      <c r="G82" s="6">
        <v>7</v>
      </c>
      <c r="H82" s="11">
        <f t="shared" si="70"/>
        <v>23.6506666666667</v>
      </c>
      <c r="I82" s="11">
        <f t="shared" si="71"/>
        <v>296.800666666667</v>
      </c>
      <c r="J82" s="11">
        <f t="shared" si="72"/>
        <v>0.298411559717708</v>
      </c>
      <c r="K82" s="11">
        <f t="shared" si="82"/>
        <v>7.82620833333333</v>
      </c>
      <c r="L82" s="11">
        <f t="shared" si="83"/>
        <v>0.0782620833333333</v>
      </c>
      <c r="M82" s="6" t="s">
        <v>109</v>
      </c>
      <c r="N82" s="6"/>
      <c r="O82" s="11">
        <f t="shared" si="84"/>
        <v>0.213636652842324</v>
      </c>
      <c r="P82" s="11">
        <f t="shared" si="73"/>
        <v>0.0637516467875483</v>
      </c>
      <c r="Q82" s="15">
        <f t="shared" si="85"/>
        <v>0.00828771408238127</v>
      </c>
      <c r="R82" s="11">
        <f t="shared" si="86"/>
        <v>0.0101740708333333</v>
      </c>
      <c r="S82" s="16">
        <f t="shared" si="74"/>
        <v>0.814591741904159</v>
      </c>
      <c r="T82" s="3">
        <v>0.01</v>
      </c>
      <c r="U82" s="17">
        <f t="shared" si="75"/>
        <v>0.00814591741904159</v>
      </c>
      <c r="V82" s="16"/>
      <c r="W82" s="3"/>
      <c r="X82" s="17"/>
      <c r="Y82" s="18">
        <v>0.04</v>
      </c>
      <c r="Z82" s="3">
        <v>0.17</v>
      </c>
      <c r="AA82" s="19">
        <f t="shared" si="76"/>
        <v>0.0068</v>
      </c>
      <c r="AB82" s="3">
        <v>0.015</v>
      </c>
      <c r="AC82" s="3">
        <v>0.03</v>
      </c>
      <c r="AD82" s="19">
        <f t="shared" si="77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8"/>
        <v>0.01185</v>
      </c>
      <c r="AQ82" s="1">
        <f t="shared" si="87"/>
        <v>0.0272459174190416</v>
      </c>
      <c r="AR82" s="24">
        <f t="shared" si="88"/>
        <v>7.82620833333333</v>
      </c>
      <c r="AS82" s="1">
        <f t="shared" si="89"/>
        <v>0.13</v>
      </c>
      <c r="AT82" s="2">
        <f t="shared" si="79"/>
        <v>1.33333333333333</v>
      </c>
      <c r="AU82" s="1">
        <f t="shared" si="80"/>
        <v>247.633691741495</v>
      </c>
    </row>
    <row r="83" ht="16.8" spans="1:47">
      <c r="A83" s="6"/>
      <c r="B83" s="6"/>
      <c r="C83" s="8">
        <v>7</v>
      </c>
      <c r="D83" s="9">
        <v>24.8810967741936</v>
      </c>
      <c r="E83" s="12">
        <f t="shared" si="81"/>
        <v>23.6506666666667</v>
      </c>
      <c r="F83" s="8" t="s">
        <v>109</v>
      </c>
      <c r="G83" s="6">
        <v>8</v>
      </c>
      <c r="H83" s="11">
        <f t="shared" si="70"/>
        <v>24.8810967741936</v>
      </c>
      <c r="I83" s="11">
        <f t="shared" si="71"/>
        <v>298.031096774194</v>
      </c>
      <c r="J83" s="11">
        <f t="shared" si="72"/>
        <v>0.341693246041006</v>
      </c>
      <c r="K83" s="11">
        <f t="shared" si="82"/>
        <v>7.82620833333333</v>
      </c>
      <c r="L83" s="11">
        <f t="shared" si="83"/>
        <v>0.0782620833333333</v>
      </c>
      <c r="M83" s="6" t="s">
        <v>109</v>
      </c>
      <c r="N83" s="6"/>
      <c r="O83" s="11">
        <f t="shared" si="84"/>
        <v>0.228147089388109</v>
      </c>
      <c r="P83" s="11">
        <f t="shared" si="73"/>
        <v>0.0779563195478305</v>
      </c>
      <c r="Q83" s="15">
        <f t="shared" si="85"/>
        <v>0.010134321541218</v>
      </c>
      <c r="R83" s="11">
        <f t="shared" si="86"/>
        <v>0.0101740708333333</v>
      </c>
      <c r="S83" s="16">
        <f t="shared" si="74"/>
        <v>0.996093078889808</v>
      </c>
      <c r="T83" s="3">
        <v>0.01</v>
      </c>
      <c r="U83" s="17">
        <f t="shared" si="75"/>
        <v>0.00996093078889808</v>
      </c>
      <c r="V83" s="16"/>
      <c r="W83" s="3"/>
      <c r="X83" s="17"/>
      <c r="Y83" s="18">
        <v>0.04</v>
      </c>
      <c r="Z83" s="3">
        <v>0.17</v>
      </c>
      <c r="AA83" s="19">
        <f t="shared" si="76"/>
        <v>0.0068</v>
      </c>
      <c r="AB83" s="3">
        <v>0.015</v>
      </c>
      <c r="AC83" s="3">
        <v>0.03</v>
      </c>
      <c r="AD83" s="19">
        <f t="shared" si="77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8"/>
        <v>0.01185</v>
      </c>
      <c r="AQ83" s="1">
        <f t="shared" si="87"/>
        <v>0.0290609307888981</v>
      </c>
      <c r="AR83" s="24">
        <f t="shared" si="88"/>
        <v>7.82620833333333</v>
      </c>
      <c r="AS83" s="1">
        <f t="shared" si="89"/>
        <v>0.13</v>
      </c>
      <c r="AT83" s="2">
        <f t="shared" si="79"/>
        <v>1.33333333333333</v>
      </c>
      <c r="AU83" s="1">
        <f t="shared" si="80"/>
        <v>264.130051707103</v>
      </c>
    </row>
    <row r="84" ht="16.8" spans="1:47">
      <c r="A84" s="6"/>
      <c r="B84" s="6"/>
      <c r="C84" s="8">
        <v>8</v>
      </c>
      <c r="D84" s="9">
        <v>23.1873548387097</v>
      </c>
      <c r="E84" s="12">
        <f t="shared" si="81"/>
        <v>24.8810967741936</v>
      </c>
      <c r="F84" s="8" t="s">
        <v>109</v>
      </c>
      <c r="G84" s="6">
        <v>9</v>
      </c>
      <c r="H84" s="11">
        <f t="shared" si="70"/>
        <v>23.1873548387097</v>
      </c>
      <c r="I84" s="11">
        <f t="shared" si="71"/>
        <v>296.33735483871</v>
      </c>
      <c r="J84" s="11">
        <f t="shared" si="72"/>
        <v>0.283491742203091</v>
      </c>
      <c r="K84" s="11">
        <f t="shared" si="82"/>
        <v>7.82620833333333</v>
      </c>
      <c r="L84" s="11">
        <f t="shared" si="83"/>
        <v>0.0782620833333333</v>
      </c>
      <c r="M84" s="6" t="s">
        <v>109</v>
      </c>
      <c r="N84" s="6"/>
      <c r="O84" s="11">
        <f t="shared" si="84"/>
        <v>0.228452853173612</v>
      </c>
      <c r="P84" s="11">
        <f t="shared" si="73"/>
        <v>0.0647644973574541</v>
      </c>
      <c r="Q84" s="15">
        <f t="shared" si="85"/>
        <v>0.00841938465646903</v>
      </c>
      <c r="R84" s="11">
        <f t="shared" si="86"/>
        <v>0.0101740708333333</v>
      </c>
      <c r="S84" s="16">
        <f t="shared" si="74"/>
        <v>0.827533520691109</v>
      </c>
      <c r="T84" s="3">
        <v>0.01</v>
      </c>
      <c r="U84" s="17">
        <f t="shared" si="75"/>
        <v>0.00827533520691109</v>
      </c>
      <c r="V84" s="16"/>
      <c r="W84" s="3"/>
      <c r="X84" s="17"/>
      <c r="Y84" s="18">
        <v>0.04</v>
      </c>
      <c r="Z84" s="3">
        <v>0.17</v>
      </c>
      <c r="AA84" s="19">
        <f t="shared" si="76"/>
        <v>0.0068</v>
      </c>
      <c r="AB84" s="3">
        <v>0.015</v>
      </c>
      <c r="AC84" s="3">
        <v>0.03</v>
      </c>
      <c r="AD84" s="19">
        <f t="shared" si="77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8"/>
        <v>0.01185</v>
      </c>
      <c r="AQ84" s="1">
        <f t="shared" si="87"/>
        <v>0.0273753352069111</v>
      </c>
      <c r="AR84" s="24">
        <f t="shared" si="88"/>
        <v>7.82620833333333</v>
      </c>
      <c r="AS84" s="1">
        <f t="shared" si="89"/>
        <v>0.13</v>
      </c>
      <c r="AT84" s="2">
        <f t="shared" si="79"/>
        <v>1.33333333333333</v>
      </c>
      <c r="AU84" s="1">
        <f t="shared" si="80"/>
        <v>248.809948870012</v>
      </c>
    </row>
    <row r="85" ht="16.8" spans="1:47">
      <c r="A85" s="6"/>
      <c r="B85" s="6"/>
      <c r="C85" s="8">
        <v>9</v>
      </c>
      <c r="D85" s="9">
        <v>20.0157666666667</v>
      </c>
      <c r="E85" s="12">
        <f t="shared" si="81"/>
        <v>23.1873548387097</v>
      </c>
      <c r="F85" s="8" t="s">
        <v>109</v>
      </c>
      <c r="G85" s="6">
        <v>10</v>
      </c>
      <c r="H85" s="11">
        <f t="shared" si="70"/>
        <v>20.0157666666667</v>
      </c>
      <c r="I85" s="11">
        <f t="shared" si="71"/>
        <v>293.165766666667</v>
      </c>
      <c r="J85" s="11">
        <f t="shared" si="72"/>
        <v>0.198685113120389</v>
      </c>
      <c r="K85" s="11">
        <f t="shared" si="82"/>
        <v>7.82620833333333</v>
      </c>
      <c r="L85" s="11">
        <f t="shared" si="83"/>
        <v>0.0782620833333333</v>
      </c>
      <c r="M85" s="6" t="s">
        <v>109</v>
      </c>
      <c r="N85" s="6"/>
      <c r="O85" s="11">
        <f t="shared" si="84"/>
        <v>0.241950439149491</v>
      </c>
      <c r="P85" s="11">
        <f t="shared" si="73"/>
        <v>0.0480719503719444</v>
      </c>
      <c r="Q85" s="15">
        <f t="shared" si="85"/>
        <v>0.00624935354835277</v>
      </c>
      <c r="R85" s="11">
        <f t="shared" si="86"/>
        <v>0.0101740708333333</v>
      </c>
      <c r="S85" s="16">
        <f t="shared" si="74"/>
        <v>0.614243172740455</v>
      </c>
      <c r="T85" s="3">
        <v>0.01</v>
      </c>
      <c r="U85" s="17">
        <f t="shared" si="75"/>
        <v>0.00614243172740455</v>
      </c>
      <c r="V85" s="16"/>
      <c r="W85" s="3"/>
      <c r="X85" s="17"/>
      <c r="Y85" s="18">
        <v>0.04</v>
      </c>
      <c r="Z85" s="3">
        <v>0.17</v>
      </c>
      <c r="AA85" s="19">
        <f t="shared" si="76"/>
        <v>0.0068</v>
      </c>
      <c r="AB85" s="3">
        <v>0.015</v>
      </c>
      <c r="AC85" s="3">
        <v>0.03</v>
      </c>
      <c r="AD85" s="19">
        <f t="shared" si="77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8"/>
        <v>0.01185</v>
      </c>
      <c r="AQ85" s="1">
        <f t="shared" si="87"/>
        <v>0.0252424317274045</v>
      </c>
      <c r="AR85" s="24">
        <f t="shared" si="88"/>
        <v>7.82620833333333</v>
      </c>
      <c r="AS85" s="1">
        <f t="shared" si="89"/>
        <v>0.13</v>
      </c>
      <c r="AT85" s="2">
        <f t="shared" si="79"/>
        <v>1.33333333333333</v>
      </c>
      <c r="AU85" s="1">
        <f t="shared" si="80"/>
        <v>229.424337637507</v>
      </c>
    </row>
    <row r="86" ht="16.8" spans="1:47">
      <c r="A86" s="6"/>
      <c r="B86" s="6"/>
      <c r="C86" s="8">
        <v>10</v>
      </c>
      <c r="D86" s="9">
        <v>10.6710322580645</v>
      </c>
      <c r="E86" s="12">
        <f t="shared" si="81"/>
        <v>20.0157666666667</v>
      </c>
      <c r="F86" s="8" t="s">
        <v>109</v>
      </c>
      <c r="G86" s="6">
        <v>11</v>
      </c>
      <c r="H86" s="11">
        <f t="shared" si="70"/>
        <v>10.6710322580645</v>
      </c>
      <c r="I86" s="11">
        <f t="shared" si="71"/>
        <v>283.821032258064</v>
      </c>
      <c r="J86" s="11">
        <f t="shared" si="72"/>
        <v>0.0665667926484411</v>
      </c>
      <c r="K86" s="11">
        <f t="shared" si="82"/>
        <v>7.82620833333333</v>
      </c>
      <c r="L86" s="11">
        <f t="shared" si="83"/>
        <v>0.0782620833333333</v>
      </c>
      <c r="M86" s="6" t="s">
        <v>111</v>
      </c>
      <c r="N86" s="11">
        <f>(O85-P85)*$C$24/100</f>
        <v>0.184184564338669</v>
      </c>
      <c r="O86" s="11">
        <f t="shared" si="84"/>
        <v>0.0879560077722106</v>
      </c>
      <c r="P86" s="11">
        <f t="shared" si="73"/>
        <v>0.00585494933155742</v>
      </c>
      <c r="Q86" s="15">
        <f t="shared" si="85"/>
        <v>0.000761143413102465</v>
      </c>
      <c r="R86" s="11">
        <f t="shared" si="86"/>
        <v>0.0101740708333333</v>
      </c>
      <c r="S86" s="16">
        <f t="shared" si="74"/>
        <v>0.0748120811788268</v>
      </c>
      <c r="T86" s="3">
        <v>0.01</v>
      </c>
      <c r="U86" s="17">
        <f t="shared" si="75"/>
        <v>0.000748120811788268</v>
      </c>
      <c r="V86" s="16"/>
      <c r="W86" s="3"/>
      <c r="X86" s="17"/>
      <c r="Y86" s="18">
        <v>0.02</v>
      </c>
      <c r="Z86" s="3">
        <v>0.17</v>
      </c>
      <c r="AA86" s="19">
        <f t="shared" si="76"/>
        <v>0.0034</v>
      </c>
      <c r="AB86" s="3">
        <v>0.01</v>
      </c>
      <c r="AC86" s="3">
        <v>0.03</v>
      </c>
      <c r="AD86" s="19">
        <f t="shared" si="77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8"/>
        <v>0.0079</v>
      </c>
      <c r="AQ86" s="1">
        <f t="shared" si="87"/>
        <v>0.0123481208117883</v>
      </c>
      <c r="AR86" s="24">
        <f t="shared" si="88"/>
        <v>7.82620833333333</v>
      </c>
      <c r="AS86" s="1">
        <f t="shared" si="89"/>
        <v>0.13</v>
      </c>
      <c r="AT86" s="2">
        <f t="shared" si="79"/>
        <v>1.33333333333333</v>
      </c>
      <c r="AU86" s="1">
        <f t="shared" si="80"/>
        <v>112.230052512604</v>
      </c>
    </row>
    <row r="87" ht="16.8" spans="1:48">
      <c r="A87" s="6"/>
      <c r="B87" s="6"/>
      <c r="C87" s="8">
        <v>11</v>
      </c>
      <c r="D87" s="9">
        <v>3.2704</v>
      </c>
      <c r="E87" s="12">
        <f t="shared" si="81"/>
        <v>10.6710322580645</v>
      </c>
      <c r="F87" s="8" t="s">
        <v>111</v>
      </c>
      <c r="G87" s="6">
        <v>12</v>
      </c>
      <c r="H87" s="11">
        <f t="shared" si="70"/>
        <v>3.2704</v>
      </c>
      <c r="I87" s="11">
        <f t="shared" si="71"/>
        <v>276.4204</v>
      </c>
      <c r="J87" s="11">
        <f t="shared" si="72"/>
        <v>0.0265684755131742</v>
      </c>
      <c r="K87" s="11">
        <f t="shared" si="82"/>
        <v>7.82620833333333</v>
      </c>
      <c r="L87" s="11">
        <f t="shared" si="83"/>
        <v>0.0782620833333333</v>
      </c>
      <c r="M87" s="6" t="s">
        <v>109</v>
      </c>
      <c r="N87" s="6"/>
      <c r="O87" s="11">
        <f t="shared" si="84"/>
        <v>0.160363141773987</v>
      </c>
      <c r="P87" s="11">
        <f t="shared" si="73"/>
        <v>0.00426060420543783</v>
      </c>
      <c r="Q87" s="15">
        <f t="shared" si="85"/>
        <v>0.000553878546706919</v>
      </c>
      <c r="R87" s="11">
        <f t="shared" si="86"/>
        <v>0.0101740708333333</v>
      </c>
      <c r="S87" s="16">
        <f t="shared" si="74"/>
        <v>0.0544402094088284</v>
      </c>
      <c r="T87" s="3">
        <v>0.01</v>
      </c>
      <c r="U87" s="17">
        <f t="shared" si="75"/>
        <v>0.000544402094088284</v>
      </c>
      <c r="V87" s="16"/>
      <c r="W87" s="3"/>
      <c r="X87" s="17"/>
      <c r="Y87" s="18">
        <v>0.02</v>
      </c>
      <c r="Z87" s="3">
        <v>0.17</v>
      </c>
      <c r="AA87" s="19">
        <f t="shared" si="76"/>
        <v>0.0034</v>
      </c>
      <c r="AB87" s="3">
        <v>0.01</v>
      </c>
      <c r="AC87" s="3">
        <v>0.03</v>
      </c>
      <c r="AD87" s="19">
        <f t="shared" si="77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8"/>
        <v>0.0079</v>
      </c>
      <c r="AQ87" s="1">
        <f t="shared" si="87"/>
        <v>0.0121444020940883</v>
      </c>
      <c r="AR87" s="24">
        <f t="shared" si="88"/>
        <v>7.82620833333333</v>
      </c>
      <c r="AS87" s="1">
        <f t="shared" si="89"/>
        <v>0.13</v>
      </c>
      <c r="AT87" s="2">
        <f t="shared" si="79"/>
        <v>1.33333333333333</v>
      </c>
      <c r="AU87" s="1">
        <f t="shared" si="80"/>
        <v>110.378486372804</v>
      </c>
      <c r="AV87" s="1">
        <f>SUM(AU76:AU87)</f>
        <v>2045.96329274044</v>
      </c>
    </row>
    <row r="88" ht="16.8" spans="1:19">
      <c r="A88" s="6"/>
      <c r="B88" s="6"/>
      <c r="C88" s="8">
        <v>12</v>
      </c>
      <c r="D88" s="9">
        <v>-1.80729032258065</v>
      </c>
      <c r="E88" s="12">
        <f t="shared" si="81"/>
        <v>3.2704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9:42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</row>
    <row r="90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ht="16.8" spans="1:47">
      <c r="A91" s="6" t="s">
        <v>107</v>
      </c>
      <c r="B91" s="6">
        <v>91.104</v>
      </c>
      <c r="C91" s="8" t="s">
        <v>108</v>
      </c>
      <c r="D91" s="9">
        <v>-5.42074193548387</v>
      </c>
      <c r="E91" s="8"/>
      <c r="F91" s="8"/>
      <c r="G91" s="6">
        <v>1</v>
      </c>
      <c r="H91" s="11">
        <f t="shared" ref="H91:H102" si="90">E92</f>
        <v>-5.42074193548387</v>
      </c>
      <c r="I91" s="11">
        <f t="shared" ref="I91:I102" si="91">H91+273.15</f>
        <v>267.729258064516</v>
      </c>
      <c r="J91" s="11">
        <f t="shared" ref="J91:J102" si="92">EXP(($C$18*(I91-$C$16))/($C$19*I91*$C$16))</f>
        <v>0.00846762749209318</v>
      </c>
      <c r="K91" s="11">
        <f>$B$91/12</f>
        <v>7.592</v>
      </c>
      <c r="L91" s="11">
        <f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93">O91*J91</f>
        <v>0.000642862279199714</v>
      </c>
      <c r="Q91" s="15">
        <f>P91*$B$93</f>
        <v>8.35720962959628e-5</v>
      </c>
      <c r="R91" s="11">
        <f>L91*$B$93</f>
        <v>0.0098696</v>
      </c>
      <c r="S91" s="16">
        <f t="shared" ref="S91:S102" si="94">Q91/R91</f>
        <v>0.00846762749209318</v>
      </c>
      <c r="T91" s="3">
        <v>0.01</v>
      </c>
      <c r="U91" s="17">
        <f t="shared" ref="U91:U102" si="95">S91*T91</f>
        <v>8.46762749209318e-5</v>
      </c>
      <c r="V91" s="16"/>
      <c r="W91" s="3"/>
      <c r="X91" s="17"/>
      <c r="Y91" s="18">
        <v>0.02</v>
      </c>
      <c r="Z91" s="3">
        <v>0.49</v>
      </c>
      <c r="AA91" s="19">
        <f t="shared" ref="AA91:AA102" si="96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7">AO91*AN91</f>
        <v>0.005</v>
      </c>
      <c r="AQ91" s="1">
        <f>(AP91+AM91+AD91+AA91+U91+X91+AG91+AJ91)</f>
        <v>0.0148846762749209</v>
      </c>
      <c r="AR91" s="24">
        <f>$B$91/12</f>
        <v>7.592</v>
      </c>
      <c r="AS91" s="1">
        <f>$B$93</f>
        <v>0.13</v>
      </c>
      <c r="AT91" s="2">
        <f t="shared" ref="AT91:AT102" si="98">$E$7/12</f>
        <v>0.525</v>
      </c>
      <c r="AU91" s="1">
        <f t="shared" ref="AU91:AU102" si="99">AT91*10000*AS91*0.67*AR91*AQ91</f>
        <v>51.6741154887211</v>
      </c>
    </row>
    <row r="92" ht="16.8" spans="1:47">
      <c r="A92" s="6" t="s">
        <v>110</v>
      </c>
      <c r="B92" s="6">
        <v>1</v>
      </c>
      <c r="C92" s="8">
        <v>1</v>
      </c>
      <c r="D92" s="9">
        <v>-5.97361290322581</v>
      </c>
      <c r="E92" s="12">
        <f t="shared" ref="E92:E103" si="100">D91</f>
        <v>-5.42074193548387</v>
      </c>
      <c r="F92" s="8" t="s">
        <v>109</v>
      </c>
      <c r="G92" s="6">
        <v>2</v>
      </c>
      <c r="H92" s="11">
        <f t="shared" si="90"/>
        <v>-5.97361290322581</v>
      </c>
      <c r="I92" s="11">
        <f t="shared" si="91"/>
        <v>267.176387096774</v>
      </c>
      <c r="J92" s="11">
        <f t="shared" si="92"/>
        <v>0.00785376928709459</v>
      </c>
      <c r="K92" s="11">
        <f t="shared" ref="K92:K102" si="101">$B$91/12</f>
        <v>7.592</v>
      </c>
      <c r="L92" s="11">
        <f t="shared" ref="L92:L102" si="102">K92*$B$92/100</f>
        <v>0.07592</v>
      </c>
      <c r="M92" s="6" t="s">
        <v>109</v>
      </c>
      <c r="N92" s="6"/>
      <c r="O92" s="11">
        <f t="shared" ref="O92:O102" si="103">L92+O91-P91-N92</f>
        <v>0.1511971377208</v>
      </c>
      <c r="P92" s="11">
        <f t="shared" si="93"/>
        <v>0.00118746743652823</v>
      </c>
      <c r="Q92" s="15">
        <f t="shared" ref="Q92:Q102" si="104">P92*$B$93</f>
        <v>0.00015437076674867</v>
      </c>
      <c r="R92" s="11">
        <f t="shared" ref="R92:R102" si="105">L92*$B$93</f>
        <v>0.0098696</v>
      </c>
      <c r="S92" s="16">
        <f t="shared" si="94"/>
        <v>0.0156410357814572</v>
      </c>
      <c r="T92" s="3">
        <v>0.01</v>
      </c>
      <c r="U92" s="17">
        <f t="shared" si="95"/>
        <v>0.000156410357814572</v>
      </c>
      <c r="V92" s="16"/>
      <c r="W92" s="3"/>
      <c r="X92" s="17"/>
      <c r="Y92" s="18">
        <v>0.02</v>
      </c>
      <c r="Z92" s="3">
        <v>0.49</v>
      </c>
      <c r="AA92" s="19">
        <f t="shared" si="96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7"/>
        <v>0.005</v>
      </c>
      <c r="AQ92" s="1">
        <f t="shared" ref="AQ92:AQ102" si="106">(AP92+AM92+AD92+AA92+U92+X92+AG92+AJ92)</f>
        <v>0.0149564103578146</v>
      </c>
      <c r="AR92" s="24">
        <f t="shared" ref="AR92:AR102" si="107">$B$91/12</f>
        <v>7.592</v>
      </c>
      <c r="AS92" s="1">
        <f t="shared" ref="AS92:AS102" si="108">$B$93</f>
        <v>0.13</v>
      </c>
      <c r="AT92" s="2">
        <f t="shared" si="98"/>
        <v>0.525</v>
      </c>
      <c r="AU92" s="1">
        <f t="shared" si="99"/>
        <v>51.9231498120385</v>
      </c>
    </row>
    <row r="93" ht="16.8" spans="1:47">
      <c r="A93" s="6" t="s">
        <v>72</v>
      </c>
      <c r="B93" s="6">
        <v>0.13</v>
      </c>
      <c r="C93" s="8">
        <v>2</v>
      </c>
      <c r="D93" s="9">
        <v>1.00185714285714</v>
      </c>
      <c r="E93" s="12">
        <f t="shared" si="100"/>
        <v>-5.97361290322581</v>
      </c>
      <c r="F93" s="8" t="s">
        <v>109</v>
      </c>
      <c r="G93" s="6">
        <v>3</v>
      </c>
      <c r="H93" s="11">
        <f t="shared" si="90"/>
        <v>1.00185714285714</v>
      </c>
      <c r="I93" s="11">
        <f t="shared" si="91"/>
        <v>274.151857142857</v>
      </c>
      <c r="J93" s="11">
        <f t="shared" si="92"/>
        <v>0.0198509184468053</v>
      </c>
      <c r="K93" s="11">
        <f t="shared" si="101"/>
        <v>7.592</v>
      </c>
      <c r="L93" s="11">
        <f t="shared" si="102"/>
        <v>0.07592</v>
      </c>
      <c r="M93" s="6" t="s">
        <v>109</v>
      </c>
      <c r="N93" s="6"/>
      <c r="O93" s="11">
        <f t="shared" si="103"/>
        <v>0.225929670284272</v>
      </c>
      <c r="P93" s="11">
        <f t="shared" si="93"/>
        <v>0.0044849114595267</v>
      </c>
      <c r="Q93" s="15">
        <f t="shared" si="104"/>
        <v>0.000583038489738471</v>
      </c>
      <c r="R93" s="11">
        <f t="shared" si="105"/>
        <v>0.0098696</v>
      </c>
      <c r="S93" s="16">
        <f t="shared" si="94"/>
        <v>0.0590741762319112</v>
      </c>
      <c r="T93" s="3">
        <v>0.01</v>
      </c>
      <c r="U93" s="17">
        <f t="shared" si="95"/>
        <v>0.000590741762319112</v>
      </c>
      <c r="V93" s="16"/>
      <c r="W93" s="3"/>
      <c r="X93" s="17"/>
      <c r="Y93" s="18">
        <v>0.02</v>
      </c>
      <c r="Z93" s="3">
        <v>0.49</v>
      </c>
      <c r="AA93" s="19">
        <f t="shared" si="96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7"/>
        <v>0.005</v>
      </c>
      <c r="AQ93" s="1">
        <f t="shared" si="106"/>
        <v>0.0153907417623191</v>
      </c>
      <c r="AR93" s="24">
        <f t="shared" si="107"/>
        <v>7.592</v>
      </c>
      <c r="AS93" s="1">
        <f t="shared" si="108"/>
        <v>0.13</v>
      </c>
      <c r="AT93" s="2">
        <f t="shared" si="98"/>
        <v>0.525</v>
      </c>
      <c r="AU93" s="1">
        <f t="shared" si="99"/>
        <v>53.4309885276551</v>
      </c>
    </row>
    <row r="94" ht="16.8" spans="1:47">
      <c r="A94" s="6"/>
      <c r="B94" s="6"/>
      <c r="C94" s="8">
        <v>3</v>
      </c>
      <c r="D94" s="9">
        <v>7.08835483870968</v>
      </c>
      <c r="E94" s="12">
        <f t="shared" si="100"/>
        <v>1.00185714285714</v>
      </c>
      <c r="F94" s="8" t="s">
        <v>109</v>
      </c>
      <c r="G94" s="6">
        <v>4</v>
      </c>
      <c r="H94" s="11">
        <f t="shared" si="90"/>
        <v>7.08835483870968</v>
      </c>
      <c r="I94" s="11">
        <f t="shared" si="91"/>
        <v>280.23835483871</v>
      </c>
      <c r="J94" s="11">
        <f t="shared" si="92"/>
        <v>0.0429322512916042</v>
      </c>
      <c r="K94" s="11">
        <f t="shared" si="101"/>
        <v>7.592</v>
      </c>
      <c r="L94" s="11">
        <f t="shared" si="102"/>
        <v>0.07592</v>
      </c>
      <c r="M94" s="6" t="s">
        <v>109</v>
      </c>
      <c r="N94" s="6"/>
      <c r="O94" s="11">
        <f t="shared" si="103"/>
        <v>0.297364758824745</v>
      </c>
      <c r="P94" s="11">
        <f t="shared" si="93"/>
        <v>0.0127665385511313</v>
      </c>
      <c r="Q94" s="15">
        <f t="shared" si="104"/>
        <v>0.00165965001164706</v>
      </c>
      <c r="R94" s="11">
        <f t="shared" si="105"/>
        <v>0.0098696</v>
      </c>
      <c r="S94" s="16">
        <f t="shared" si="94"/>
        <v>0.168157778597619</v>
      </c>
      <c r="T94" s="3">
        <v>0.01</v>
      </c>
      <c r="U94" s="17">
        <f t="shared" si="95"/>
        <v>0.00168157778597619</v>
      </c>
      <c r="V94" s="16"/>
      <c r="W94" s="3"/>
      <c r="X94" s="17"/>
      <c r="Y94" s="18">
        <v>0.02</v>
      </c>
      <c r="Z94" s="3">
        <v>0.49</v>
      </c>
      <c r="AA94" s="19">
        <f t="shared" si="96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7"/>
        <v>0.005</v>
      </c>
      <c r="AQ94" s="1">
        <f t="shared" si="106"/>
        <v>0.0164815777859762</v>
      </c>
      <c r="AR94" s="24">
        <f t="shared" si="107"/>
        <v>7.592</v>
      </c>
      <c r="AS94" s="1">
        <f t="shared" si="108"/>
        <v>0.13</v>
      </c>
      <c r="AT94" s="2">
        <f t="shared" si="98"/>
        <v>0.525</v>
      </c>
      <c r="AU94" s="1">
        <f t="shared" si="99"/>
        <v>57.2179695559685</v>
      </c>
    </row>
    <row r="95" ht="16.8" spans="1:47">
      <c r="A95" s="6"/>
      <c r="B95" s="6"/>
      <c r="C95" s="8">
        <v>4</v>
      </c>
      <c r="D95" s="9">
        <v>13.0207</v>
      </c>
      <c r="E95" s="12">
        <f t="shared" si="100"/>
        <v>7.08835483870968</v>
      </c>
      <c r="F95" s="8" t="s">
        <v>109</v>
      </c>
      <c r="G95" s="6">
        <v>5</v>
      </c>
      <c r="H95" s="11">
        <f t="shared" si="90"/>
        <v>13.0207</v>
      </c>
      <c r="I95" s="11">
        <f t="shared" si="91"/>
        <v>286.1707</v>
      </c>
      <c r="J95" s="11">
        <f t="shared" si="92"/>
        <v>0.0882243985403277</v>
      </c>
      <c r="K95" s="11">
        <f t="shared" si="101"/>
        <v>7.592</v>
      </c>
      <c r="L95" s="11">
        <f t="shared" si="102"/>
        <v>0.07592</v>
      </c>
      <c r="M95" s="6" t="s">
        <v>111</v>
      </c>
      <c r="N95" s="11">
        <f>(O94-P94)*$C$24/100</f>
        <v>0.270368309259933</v>
      </c>
      <c r="O95" s="11">
        <f t="shared" si="103"/>
        <v>0.0901499110136807</v>
      </c>
      <c r="P95" s="11">
        <f t="shared" si="93"/>
        <v>0.00795342167764604</v>
      </c>
      <c r="Q95" s="15">
        <f t="shared" si="104"/>
        <v>0.00103394481809399</v>
      </c>
      <c r="R95" s="11">
        <f t="shared" si="105"/>
        <v>0.0098696</v>
      </c>
      <c r="S95" s="16">
        <f t="shared" si="94"/>
        <v>0.104760559505348</v>
      </c>
      <c r="T95" s="3">
        <v>0.01</v>
      </c>
      <c r="U95" s="17">
        <f t="shared" si="95"/>
        <v>0.00104760559505348</v>
      </c>
      <c r="V95" s="16"/>
      <c r="W95" s="3"/>
      <c r="X95" s="17"/>
      <c r="Y95" s="18">
        <v>0.04</v>
      </c>
      <c r="Z95" s="3">
        <v>0.49</v>
      </c>
      <c r="AA95" s="19">
        <f t="shared" si="96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7"/>
        <v>0.0075</v>
      </c>
      <c r="AQ95" s="1">
        <f t="shared" si="106"/>
        <v>0.0281476055950535</v>
      </c>
      <c r="AR95" s="24">
        <f t="shared" si="107"/>
        <v>7.592</v>
      </c>
      <c r="AS95" s="1">
        <f t="shared" si="108"/>
        <v>0.13</v>
      </c>
      <c r="AT95" s="2">
        <f t="shared" si="98"/>
        <v>0.525</v>
      </c>
      <c r="AU95" s="1">
        <f t="shared" si="99"/>
        <v>97.7181226776456</v>
      </c>
    </row>
    <row r="96" ht="16.8" spans="1:47">
      <c r="A96" s="6"/>
      <c r="B96" s="6"/>
      <c r="C96" s="8">
        <v>5</v>
      </c>
      <c r="D96" s="9">
        <v>18.6176451612903</v>
      </c>
      <c r="E96" s="12">
        <f t="shared" si="100"/>
        <v>13.0207</v>
      </c>
      <c r="F96" s="8" t="s">
        <v>111</v>
      </c>
      <c r="G96" s="6">
        <v>6</v>
      </c>
      <c r="H96" s="11">
        <f t="shared" si="90"/>
        <v>18.6176451612903</v>
      </c>
      <c r="I96" s="11">
        <f t="shared" si="91"/>
        <v>291.76764516129</v>
      </c>
      <c r="J96" s="11">
        <f t="shared" si="92"/>
        <v>0.169452031583251</v>
      </c>
      <c r="K96" s="11">
        <f t="shared" si="101"/>
        <v>7.592</v>
      </c>
      <c r="L96" s="11">
        <f t="shared" si="102"/>
        <v>0.07592</v>
      </c>
      <c r="M96" s="6" t="s">
        <v>109</v>
      </c>
      <c r="N96" s="6"/>
      <c r="O96" s="11">
        <f t="shared" si="103"/>
        <v>0.158116489336035</v>
      </c>
      <c r="P96" s="11">
        <f t="shared" si="93"/>
        <v>0.0267931603448025</v>
      </c>
      <c r="Q96" s="15">
        <f t="shared" si="104"/>
        <v>0.00348311084482433</v>
      </c>
      <c r="R96" s="11">
        <f t="shared" si="105"/>
        <v>0.0098696</v>
      </c>
      <c r="S96" s="16">
        <f t="shared" si="94"/>
        <v>0.352913070927325</v>
      </c>
      <c r="T96" s="3">
        <v>0.01</v>
      </c>
      <c r="U96" s="17">
        <f t="shared" si="95"/>
        <v>0.00352913070927325</v>
      </c>
      <c r="V96" s="16"/>
      <c r="W96" s="3"/>
      <c r="X96" s="17"/>
      <c r="Y96" s="18">
        <v>0.04</v>
      </c>
      <c r="Z96" s="3">
        <v>0.49</v>
      </c>
      <c r="AA96" s="19">
        <f t="shared" si="96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7"/>
        <v>0.0075</v>
      </c>
      <c r="AQ96" s="1">
        <f t="shared" si="106"/>
        <v>0.0306291307092732</v>
      </c>
      <c r="AR96" s="24">
        <f t="shared" si="107"/>
        <v>7.592</v>
      </c>
      <c r="AS96" s="1">
        <f t="shared" si="108"/>
        <v>0.13</v>
      </c>
      <c r="AT96" s="2">
        <f t="shared" si="98"/>
        <v>0.525</v>
      </c>
      <c r="AU96" s="1">
        <f t="shared" si="99"/>
        <v>106.33306417667</v>
      </c>
    </row>
    <row r="97" ht="16.8" spans="1:47">
      <c r="A97" s="6"/>
      <c r="B97" s="6"/>
      <c r="C97" s="8">
        <v>6</v>
      </c>
      <c r="D97" s="9">
        <v>23.6506666666667</v>
      </c>
      <c r="E97" s="12">
        <f t="shared" si="100"/>
        <v>18.6176451612903</v>
      </c>
      <c r="F97" s="8" t="s">
        <v>109</v>
      </c>
      <c r="G97" s="6">
        <v>7</v>
      </c>
      <c r="H97" s="11">
        <f t="shared" si="90"/>
        <v>23.6506666666667</v>
      </c>
      <c r="I97" s="11">
        <f t="shared" si="91"/>
        <v>296.800666666667</v>
      </c>
      <c r="J97" s="11">
        <f t="shared" si="92"/>
        <v>0.298411559717708</v>
      </c>
      <c r="K97" s="11">
        <f t="shared" si="101"/>
        <v>7.592</v>
      </c>
      <c r="L97" s="11">
        <f t="shared" si="102"/>
        <v>0.07592</v>
      </c>
      <c r="M97" s="6" t="s">
        <v>109</v>
      </c>
      <c r="N97" s="6"/>
      <c r="O97" s="11">
        <f t="shared" si="103"/>
        <v>0.207243328991232</v>
      </c>
      <c r="P97" s="11">
        <f t="shared" si="93"/>
        <v>0.0618438050453636</v>
      </c>
      <c r="Q97" s="15">
        <f t="shared" si="104"/>
        <v>0.00803969465589727</v>
      </c>
      <c r="R97" s="11">
        <f t="shared" si="105"/>
        <v>0.0098696</v>
      </c>
      <c r="S97" s="16">
        <f t="shared" si="94"/>
        <v>0.814591741904157</v>
      </c>
      <c r="T97" s="3">
        <v>0.01</v>
      </c>
      <c r="U97" s="17">
        <f t="shared" si="95"/>
        <v>0.00814591741904157</v>
      </c>
      <c r="V97" s="16"/>
      <c r="W97" s="3"/>
      <c r="X97" s="17"/>
      <c r="Y97" s="18">
        <v>0.04</v>
      </c>
      <c r="Z97" s="3">
        <v>0.49</v>
      </c>
      <c r="AA97" s="19">
        <f t="shared" si="96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7"/>
        <v>0.0075</v>
      </c>
      <c r="AQ97" s="1">
        <f t="shared" si="106"/>
        <v>0.0352459174190416</v>
      </c>
      <c r="AR97" s="24">
        <f t="shared" si="107"/>
        <v>7.592</v>
      </c>
      <c r="AS97" s="1">
        <f t="shared" si="108"/>
        <v>0.13</v>
      </c>
      <c r="AT97" s="2">
        <f t="shared" si="98"/>
        <v>0.525</v>
      </c>
      <c r="AU97" s="1">
        <f t="shared" si="99"/>
        <v>122.360847732119</v>
      </c>
    </row>
    <row r="98" ht="16.8" spans="1:47">
      <c r="A98" s="6"/>
      <c r="B98" s="6"/>
      <c r="C98" s="8">
        <v>7</v>
      </c>
      <c r="D98" s="9">
        <v>24.8810967741936</v>
      </c>
      <c r="E98" s="12">
        <f t="shared" si="100"/>
        <v>23.6506666666667</v>
      </c>
      <c r="F98" s="8" t="s">
        <v>109</v>
      </c>
      <c r="G98" s="6">
        <v>8</v>
      </c>
      <c r="H98" s="11">
        <f t="shared" si="90"/>
        <v>24.8810967741936</v>
      </c>
      <c r="I98" s="11">
        <f t="shared" si="91"/>
        <v>298.031096774194</v>
      </c>
      <c r="J98" s="11">
        <f t="shared" si="92"/>
        <v>0.341693246041006</v>
      </c>
      <c r="K98" s="11">
        <f t="shared" si="101"/>
        <v>7.592</v>
      </c>
      <c r="L98" s="11">
        <f t="shared" si="102"/>
        <v>0.07592</v>
      </c>
      <c r="M98" s="6" t="s">
        <v>109</v>
      </c>
      <c r="N98" s="6"/>
      <c r="O98" s="11">
        <f t="shared" si="103"/>
        <v>0.221319523945869</v>
      </c>
      <c r="P98" s="11">
        <f t="shared" si="93"/>
        <v>0.075623386549314</v>
      </c>
      <c r="Q98" s="15">
        <f t="shared" si="104"/>
        <v>0.00983104025141082</v>
      </c>
      <c r="R98" s="11">
        <f t="shared" si="105"/>
        <v>0.0098696</v>
      </c>
      <c r="S98" s="16">
        <f t="shared" si="94"/>
        <v>0.996093078889805</v>
      </c>
      <c r="T98" s="3">
        <v>0.01</v>
      </c>
      <c r="U98" s="17">
        <f t="shared" si="95"/>
        <v>0.00996093078889805</v>
      </c>
      <c r="V98" s="16"/>
      <c r="W98" s="3"/>
      <c r="X98" s="17"/>
      <c r="Y98" s="18">
        <v>0.04</v>
      </c>
      <c r="Z98" s="3">
        <v>0.49</v>
      </c>
      <c r="AA98" s="19">
        <f t="shared" si="96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7"/>
        <v>0.0075</v>
      </c>
      <c r="AQ98" s="1">
        <f t="shared" si="106"/>
        <v>0.037060930788898</v>
      </c>
      <c r="AR98" s="24">
        <f t="shared" si="107"/>
        <v>7.592</v>
      </c>
      <c r="AS98" s="1">
        <f t="shared" si="108"/>
        <v>0.13</v>
      </c>
      <c r="AT98" s="2">
        <f t="shared" si="98"/>
        <v>0.525</v>
      </c>
      <c r="AU98" s="1">
        <f t="shared" si="99"/>
        <v>128.661905864338</v>
      </c>
    </row>
    <row r="99" ht="16.8" spans="1:47">
      <c r="A99" s="6"/>
      <c r="B99" s="6"/>
      <c r="C99" s="8">
        <v>8</v>
      </c>
      <c r="D99" s="9">
        <v>23.1873548387097</v>
      </c>
      <c r="E99" s="12">
        <f t="shared" si="100"/>
        <v>24.8810967741936</v>
      </c>
      <c r="F99" s="8" t="s">
        <v>109</v>
      </c>
      <c r="G99" s="6">
        <v>9</v>
      </c>
      <c r="H99" s="11">
        <f t="shared" si="90"/>
        <v>23.1873548387097</v>
      </c>
      <c r="I99" s="11">
        <f t="shared" si="91"/>
        <v>296.33735483871</v>
      </c>
      <c r="J99" s="11">
        <f t="shared" si="92"/>
        <v>0.283491742203091</v>
      </c>
      <c r="K99" s="11">
        <f t="shared" si="101"/>
        <v>7.592</v>
      </c>
      <c r="L99" s="11">
        <f t="shared" si="102"/>
        <v>0.07592</v>
      </c>
      <c r="M99" s="6" t="s">
        <v>109</v>
      </c>
      <c r="N99" s="6"/>
      <c r="O99" s="11">
        <f t="shared" si="103"/>
        <v>0.221616137396555</v>
      </c>
      <c r="P99" s="11">
        <f t="shared" si="93"/>
        <v>0.0628263448908688</v>
      </c>
      <c r="Q99" s="15">
        <f t="shared" si="104"/>
        <v>0.00816742483581295</v>
      </c>
      <c r="R99" s="11">
        <f t="shared" si="105"/>
        <v>0.0098696</v>
      </c>
      <c r="S99" s="16">
        <f t="shared" si="94"/>
        <v>0.827533520691107</v>
      </c>
      <c r="T99" s="3">
        <v>0.01</v>
      </c>
      <c r="U99" s="17">
        <f t="shared" si="95"/>
        <v>0.00827533520691107</v>
      </c>
      <c r="V99" s="16"/>
      <c r="W99" s="3"/>
      <c r="X99" s="17"/>
      <c r="Y99" s="18">
        <v>0.04</v>
      </c>
      <c r="Z99" s="3">
        <v>0.49</v>
      </c>
      <c r="AA99" s="19">
        <f t="shared" si="96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7"/>
        <v>0.0075</v>
      </c>
      <c r="AQ99" s="1">
        <f t="shared" si="106"/>
        <v>0.0353753352069111</v>
      </c>
      <c r="AR99" s="24">
        <f t="shared" si="107"/>
        <v>7.592</v>
      </c>
      <c r="AS99" s="1">
        <f t="shared" si="108"/>
        <v>0.13</v>
      </c>
      <c r="AT99" s="2">
        <f t="shared" si="98"/>
        <v>0.525</v>
      </c>
      <c r="AU99" s="1">
        <f t="shared" si="99"/>
        <v>122.810138639972</v>
      </c>
    </row>
    <row r="100" ht="16.8" spans="1:47">
      <c r="A100" s="6"/>
      <c r="B100" s="6"/>
      <c r="C100" s="8">
        <v>9</v>
      </c>
      <c r="D100" s="9">
        <v>20.0157666666667</v>
      </c>
      <c r="E100" s="12">
        <f t="shared" si="100"/>
        <v>23.1873548387097</v>
      </c>
      <c r="F100" s="8" t="s">
        <v>109</v>
      </c>
      <c r="G100" s="6">
        <v>10</v>
      </c>
      <c r="H100" s="11">
        <f t="shared" si="90"/>
        <v>20.0157666666667</v>
      </c>
      <c r="I100" s="11">
        <f t="shared" si="91"/>
        <v>293.165766666667</v>
      </c>
      <c r="J100" s="11">
        <f t="shared" si="92"/>
        <v>0.198685113120389</v>
      </c>
      <c r="K100" s="11">
        <f t="shared" si="101"/>
        <v>7.592</v>
      </c>
      <c r="L100" s="11">
        <f t="shared" si="102"/>
        <v>0.07592</v>
      </c>
      <c r="M100" s="6" t="s">
        <v>109</v>
      </c>
      <c r="N100" s="6"/>
      <c r="O100" s="11">
        <f t="shared" si="103"/>
        <v>0.234709792505686</v>
      </c>
      <c r="P100" s="11">
        <f t="shared" si="93"/>
        <v>0.0466333416744552</v>
      </c>
      <c r="Q100" s="15">
        <f t="shared" si="104"/>
        <v>0.00606233441767918</v>
      </c>
      <c r="R100" s="11">
        <f t="shared" si="105"/>
        <v>0.0098696</v>
      </c>
      <c r="S100" s="16">
        <f t="shared" si="94"/>
        <v>0.614243172740453</v>
      </c>
      <c r="T100" s="3">
        <v>0.01</v>
      </c>
      <c r="U100" s="17">
        <f t="shared" si="95"/>
        <v>0.00614243172740453</v>
      </c>
      <c r="V100" s="16"/>
      <c r="W100" s="3"/>
      <c r="X100" s="17"/>
      <c r="Y100" s="18">
        <v>0.04</v>
      </c>
      <c r="Z100" s="3">
        <v>0.49</v>
      </c>
      <c r="AA100" s="19">
        <f t="shared" si="96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7"/>
        <v>0.0075</v>
      </c>
      <c r="AQ100" s="1">
        <f t="shared" si="106"/>
        <v>0.0332424317274045</v>
      </c>
      <c r="AR100" s="24">
        <f t="shared" si="107"/>
        <v>7.592</v>
      </c>
      <c r="AS100" s="1">
        <f t="shared" si="108"/>
        <v>0.13</v>
      </c>
      <c r="AT100" s="2">
        <f t="shared" si="98"/>
        <v>0.525</v>
      </c>
      <c r="AU100" s="1">
        <f t="shared" si="99"/>
        <v>115.405483094186</v>
      </c>
    </row>
    <row r="101" ht="16.8" spans="1:47">
      <c r="A101" s="6"/>
      <c r="B101" s="6"/>
      <c r="C101" s="8">
        <v>10</v>
      </c>
      <c r="D101" s="9">
        <v>10.6710322580645</v>
      </c>
      <c r="E101" s="12">
        <f t="shared" si="100"/>
        <v>20.0157666666667</v>
      </c>
      <c r="F101" s="8" t="s">
        <v>109</v>
      </c>
      <c r="G101" s="6">
        <v>11</v>
      </c>
      <c r="H101" s="11">
        <f t="shared" si="90"/>
        <v>10.6710322580645</v>
      </c>
      <c r="I101" s="11">
        <f t="shared" si="91"/>
        <v>283.821032258064</v>
      </c>
      <c r="J101" s="11">
        <f t="shared" si="92"/>
        <v>0.0665667926484411</v>
      </c>
      <c r="K101" s="11">
        <f t="shared" si="101"/>
        <v>7.592</v>
      </c>
      <c r="L101" s="11">
        <f t="shared" si="102"/>
        <v>0.07592</v>
      </c>
      <c r="M101" s="6" t="s">
        <v>111</v>
      </c>
      <c r="N101" s="11">
        <f>(O100-P100)*$C$24/100</f>
        <v>0.178672628289669</v>
      </c>
      <c r="O101" s="11">
        <f t="shared" si="103"/>
        <v>0.0853238225415615</v>
      </c>
      <c r="P101" s="11">
        <f t="shared" si="93"/>
        <v>0.00567973320309651</v>
      </c>
      <c r="Q101" s="15">
        <f t="shared" si="104"/>
        <v>0.000738365316402547</v>
      </c>
      <c r="R101" s="11">
        <f t="shared" si="105"/>
        <v>0.0098696</v>
      </c>
      <c r="S101" s="16">
        <f t="shared" si="94"/>
        <v>0.0748120811788266</v>
      </c>
      <c r="T101" s="3">
        <v>0.01</v>
      </c>
      <c r="U101" s="17">
        <f t="shared" si="95"/>
        <v>0.000748120811788266</v>
      </c>
      <c r="V101" s="16"/>
      <c r="W101" s="3"/>
      <c r="X101" s="17"/>
      <c r="Y101" s="18">
        <v>0.02</v>
      </c>
      <c r="Z101" s="3">
        <v>0.49</v>
      </c>
      <c r="AA101" s="19">
        <f t="shared" si="96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7"/>
        <v>0.005</v>
      </c>
      <c r="AQ101" s="1">
        <f t="shared" si="106"/>
        <v>0.0155481208117883</v>
      </c>
      <c r="AR101" s="24">
        <f t="shared" si="107"/>
        <v>7.592</v>
      </c>
      <c r="AS101" s="1">
        <f t="shared" si="108"/>
        <v>0.13</v>
      </c>
      <c r="AT101" s="2">
        <f t="shared" si="98"/>
        <v>0.525</v>
      </c>
      <c r="AU101" s="1">
        <f t="shared" si="99"/>
        <v>53.977350640446</v>
      </c>
    </row>
    <row r="102" ht="16.8" spans="1:48">
      <c r="A102" s="6"/>
      <c r="B102" s="6"/>
      <c r="C102" s="8">
        <v>11</v>
      </c>
      <c r="D102" s="9">
        <v>3.2704</v>
      </c>
      <c r="E102" s="12">
        <f t="shared" si="100"/>
        <v>10.6710322580645</v>
      </c>
      <c r="F102" s="8" t="s">
        <v>111</v>
      </c>
      <c r="G102" s="6">
        <v>12</v>
      </c>
      <c r="H102" s="11">
        <f t="shared" si="90"/>
        <v>3.2704</v>
      </c>
      <c r="I102" s="11">
        <f t="shared" si="91"/>
        <v>276.4204</v>
      </c>
      <c r="J102" s="11">
        <f t="shared" si="92"/>
        <v>0.0265684755131742</v>
      </c>
      <c r="K102" s="11">
        <f t="shared" si="101"/>
        <v>7.592</v>
      </c>
      <c r="L102" s="11">
        <f t="shared" si="102"/>
        <v>0.07592</v>
      </c>
      <c r="M102" s="6" t="s">
        <v>109</v>
      </c>
      <c r="N102" s="6"/>
      <c r="O102" s="11">
        <f t="shared" si="103"/>
        <v>0.155564089338465</v>
      </c>
      <c r="P102" s="11">
        <f t="shared" si="93"/>
        <v>0.00413310069831824</v>
      </c>
      <c r="Q102" s="15">
        <f t="shared" si="104"/>
        <v>0.000537303090781372</v>
      </c>
      <c r="R102" s="11">
        <f t="shared" si="105"/>
        <v>0.0098696</v>
      </c>
      <c r="S102" s="16">
        <f t="shared" si="94"/>
        <v>0.0544402094088283</v>
      </c>
      <c r="T102" s="3">
        <v>0.01</v>
      </c>
      <c r="U102" s="17">
        <f t="shared" si="95"/>
        <v>0.000544402094088283</v>
      </c>
      <c r="V102" s="16"/>
      <c r="W102" s="3"/>
      <c r="X102" s="17"/>
      <c r="Y102" s="18">
        <v>0.02</v>
      </c>
      <c r="Z102" s="3">
        <v>0.49</v>
      </c>
      <c r="AA102" s="19">
        <f t="shared" si="96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7"/>
        <v>0.005</v>
      </c>
      <c r="AQ102" s="1">
        <f t="shared" si="106"/>
        <v>0.0153444020940883</v>
      </c>
      <c r="AR102" s="24">
        <f t="shared" si="107"/>
        <v>7.592</v>
      </c>
      <c r="AS102" s="1">
        <f t="shared" si="108"/>
        <v>0.13</v>
      </c>
      <c r="AT102" s="2">
        <f t="shared" si="98"/>
        <v>0.525</v>
      </c>
      <c r="AU102" s="1">
        <f t="shared" si="99"/>
        <v>53.2701142618235</v>
      </c>
      <c r="AV102" s="1">
        <f>SUM(AU91:AU102)</f>
        <v>1014.78325047158</v>
      </c>
    </row>
    <row r="103" ht="16.8" spans="1:19">
      <c r="A103" s="6"/>
      <c r="B103" s="6"/>
      <c r="C103" s="8">
        <v>12</v>
      </c>
      <c r="D103" s="9">
        <v>-1.80729032258065</v>
      </c>
      <c r="E103" s="12">
        <f t="shared" si="100"/>
        <v>3.2704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5" spans="19:46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T105" s="1"/>
    </row>
    <row r="106" spans="1:46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T106" s="1"/>
    </row>
    <row r="107" ht="16.8" spans="1:46">
      <c r="A107" s="6" t="s">
        <v>107</v>
      </c>
      <c r="B107" s="6">
        <v>134.758</v>
      </c>
      <c r="C107" s="8" t="s">
        <v>108</v>
      </c>
      <c r="D107" s="9">
        <v>-5.42074193548387</v>
      </c>
      <c r="E107" s="8"/>
      <c r="F107" s="8"/>
      <c r="G107" s="6">
        <v>1</v>
      </c>
      <c r="H107" s="11">
        <f t="shared" ref="H107:H118" si="109">E108</f>
        <v>-5.42074193548387</v>
      </c>
      <c r="I107" s="11">
        <f t="shared" ref="I107:I118" si="110">H107+273.15</f>
        <v>267.729258064516</v>
      </c>
      <c r="J107" s="11">
        <f t="shared" ref="J107:J118" si="111">EXP(($C$18*(I107-$C$16))/($C$19*I107*$C$16))</f>
        <v>0.00846762749209318</v>
      </c>
      <c r="K107" s="11">
        <f>$B$107/12</f>
        <v>11.2298333333333</v>
      </c>
      <c r="L107" s="11">
        <f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12">O107*J107</f>
        <v>0.0256743122755386</v>
      </c>
      <c r="Q107" s="15">
        <f>P107*$B$109</f>
        <v>0.00744555055990619</v>
      </c>
      <c r="R107" s="11">
        <f>L107*$B$109</f>
        <v>0.87929595</v>
      </c>
      <c r="S107" s="16">
        <f t="shared" ref="S107:S118" si="113">Q107/R107</f>
        <v>0.00846762749209318</v>
      </c>
      <c r="T107" s="3">
        <v>0.27</v>
      </c>
      <c r="U107" s="17">
        <f t="shared" ref="U107:U118" si="114">S107*T107</f>
        <v>0.00228625942286516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5">U107*0.67*AD107+(V107+W107+X107+Y107+Z107+AA107)/1000</f>
        <v>0.226844220205863</v>
      </c>
      <c r="AC107" s="24">
        <f t="shared" ref="AC107:AC118" si="116">$B$107/12</f>
        <v>11.2298333333333</v>
      </c>
      <c r="AD107" s="1">
        <f t="shared" ref="AD107:AD118" si="117">$B$109</f>
        <v>0.29</v>
      </c>
      <c r="AE107" s="25">
        <f t="shared" ref="AE107:AE118" si="118">$E$9/12</f>
        <v>4.4</v>
      </c>
      <c r="AF107" s="1">
        <f t="shared" ref="AF107:AF118" si="119">AE107*10000*AC107*AB107</f>
        <v>112086.602563839</v>
      </c>
      <c r="AT107" s="1"/>
    </row>
    <row r="108" ht="16.8" spans="1:46">
      <c r="A108" s="6" t="s">
        <v>110</v>
      </c>
      <c r="B108" s="6">
        <v>27</v>
      </c>
      <c r="C108" s="8">
        <v>1</v>
      </c>
      <c r="D108" s="9">
        <v>-5.97361290322581</v>
      </c>
      <c r="E108" s="12">
        <f t="shared" ref="E108:E119" si="120">D107</f>
        <v>-5.42074193548387</v>
      </c>
      <c r="F108" s="8" t="s">
        <v>109</v>
      </c>
      <c r="G108" s="6">
        <v>2</v>
      </c>
      <c r="H108" s="11">
        <f t="shared" si="109"/>
        <v>-5.97361290322581</v>
      </c>
      <c r="I108" s="11">
        <f t="shared" si="110"/>
        <v>267.176387096774</v>
      </c>
      <c r="J108" s="11">
        <f t="shared" si="111"/>
        <v>0.00785376928709459</v>
      </c>
      <c r="K108" s="11">
        <f t="shared" ref="K108:K118" si="121">$B$107/12</f>
        <v>11.2298333333333</v>
      </c>
      <c r="L108" s="11">
        <f t="shared" ref="L108:L118" si="122">K108*$B$108/100</f>
        <v>3.032055</v>
      </c>
      <c r="M108" s="6" t="s">
        <v>109</v>
      </c>
      <c r="N108" s="6"/>
      <c r="O108" s="11">
        <f t="shared" ref="O108:O118" si="123">L108+O107-P107-N108</f>
        <v>6.03843568772446</v>
      </c>
      <c r="P108" s="11">
        <f t="shared" si="112"/>
        <v>0.0474244807463463</v>
      </c>
      <c r="Q108" s="15">
        <f t="shared" ref="Q108:Q118" si="124">P108*$B$109</f>
        <v>0.0137530994164404</v>
      </c>
      <c r="R108" s="11">
        <f t="shared" ref="R108:R118" si="125">L108*$B$109</f>
        <v>0.87929595</v>
      </c>
      <c r="S108" s="16">
        <f t="shared" si="113"/>
        <v>0.0156410357814572</v>
      </c>
      <c r="T108" s="3">
        <v>0.27</v>
      </c>
      <c r="U108" s="17">
        <f t="shared" si="114"/>
        <v>0.00422307966099345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5"/>
        <v>0.227220544378131</v>
      </c>
      <c r="AC108" s="24">
        <f t="shared" si="116"/>
        <v>11.2298333333333</v>
      </c>
      <c r="AD108" s="1">
        <f t="shared" si="117"/>
        <v>0.29</v>
      </c>
      <c r="AE108" s="25">
        <f t="shared" si="118"/>
        <v>4.4</v>
      </c>
      <c r="AF108" s="1">
        <f t="shared" si="119"/>
        <v>112272.54910413</v>
      </c>
      <c r="AT108" s="1"/>
    </row>
    <row r="109" ht="16.8" spans="1:46">
      <c r="A109" s="6" t="s">
        <v>72</v>
      </c>
      <c r="B109" s="6">
        <v>0.29</v>
      </c>
      <c r="C109" s="8">
        <v>2</v>
      </c>
      <c r="D109" s="9">
        <v>1.00185714285714</v>
      </c>
      <c r="E109" s="12">
        <f t="shared" si="120"/>
        <v>-5.97361290322581</v>
      </c>
      <c r="F109" s="8" t="s">
        <v>109</v>
      </c>
      <c r="G109" s="6">
        <v>3</v>
      </c>
      <c r="H109" s="11">
        <f t="shared" si="109"/>
        <v>1.00185714285714</v>
      </c>
      <c r="I109" s="11">
        <f t="shared" si="110"/>
        <v>274.151857142857</v>
      </c>
      <c r="J109" s="11">
        <f t="shared" si="111"/>
        <v>0.0198509184468053</v>
      </c>
      <c r="K109" s="11">
        <f t="shared" si="121"/>
        <v>11.2298333333333</v>
      </c>
      <c r="L109" s="11">
        <f t="shared" si="122"/>
        <v>3.032055</v>
      </c>
      <c r="M109" s="6" t="s">
        <v>109</v>
      </c>
      <c r="N109" s="6"/>
      <c r="O109" s="11">
        <f t="shared" si="123"/>
        <v>9.02306620697811</v>
      </c>
      <c r="P109" s="11">
        <f t="shared" si="112"/>
        <v>0.179116151414847</v>
      </c>
      <c r="Q109" s="15">
        <f t="shared" si="124"/>
        <v>0.0519436839103058</v>
      </c>
      <c r="R109" s="11">
        <f t="shared" si="125"/>
        <v>0.87929595</v>
      </c>
      <c r="S109" s="16">
        <f t="shared" si="113"/>
        <v>0.0590741762319112</v>
      </c>
      <c r="T109" s="3">
        <v>0.27</v>
      </c>
      <c r="U109" s="17">
        <f t="shared" si="114"/>
        <v>0.015950027582616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5"/>
        <v>0.229499090359302</v>
      </c>
      <c r="AC109" s="24">
        <f t="shared" si="116"/>
        <v>11.2298333333333</v>
      </c>
      <c r="AD109" s="1">
        <f t="shared" si="117"/>
        <v>0.29</v>
      </c>
      <c r="AE109" s="25">
        <f t="shared" si="118"/>
        <v>4.4</v>
      </c>
      <c r="AF109" s="1">
        <f t="shared" si="119"/>
        <v>113398.407535009</v>
      </c>
      <c r="AT109" s="1"/>
    </row>
    <row r="110" ht="16.8" spans="1:46">
      <c r="A110" s="6"/>
      <c r="B110" s="6"/>
      <c r="C110" s="8">
        <v>3</v>
      </c>
      <c r="D110" s="9">
        <v>7.08835483870968</v>
      </c>
      <c r="E110" s="12">
        <f t="shared" si="120"/>
        <v>1.00185714285714</v>
      </c>
      <c r="F110" s="8" t="s">
        <v>109</v>
      </c>
      <c r="G110" s="6">
        <v>4</v>
      </c>
      <c r="H110" s="11">
        <f t="shared" si="109"/>
        <v>7.08835483870968</v>
      </c>
      <c r="I110" s="11">
        <f t="shared" si="110"/>
        <v>280.23835483871</v>
      </c>
      <c r="J110" s="11">
        <f t="shared" si="111"/>
        <v>0.0429322512916042</v>
      </c>
      <c r="K110" s="11">
        <f t="shared" si="121"/>
        <v>11.2298333333333</v>
      </c>
      <c r="L110" s="11">
        <f t="shared" si="122"/>
        <v>3.032055</v>
      </c>
      <c r="M110" s="6" t="s">
        <v>109</v>
      </c>
      <c r="N110" s="6"/>
      <c r="O110" s="11">
        <f t="shared" si="123"/>
        <v>11.8760050555633</v>
      </c>
      <c r="P110" s="11">
        <f t="shared" si="112"/>
        <v>0.509863633385804</v>
      </c>
      <c r="Q110" s="15">
        <f t="shared" si="124"/>
        <v>0.147860453681883</v>
      </c>
      <c r="R110" s="11">
        <f t="shared" si="125"/>
        <v>0.87929595</v>
      </c>
      <c r="S110" s="16">
        <f t="shared" si="113"/>
        <v>0.168157778597619</v>
      </c>
      <c r="T110" s="3">
        <v>0.27</v>
      </c>
      <c r="U110" s="17">
        <f t="shared" si="114"/>
        <v>0.0454026002213572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5"/>
        <v>0.23522172522301</v>
      </c>
      <c r="AC110" s="24">
        <f t="shared" si="116"/>
        <v>11.2298333333333</v>
      </c>
      <c r="AD110" s="1">
        <f t="shared" si="117"/>
        <v>0.29</v>
      </c>
      <c r="AE110" s="25">
        <f t="shared" si="118"/>
        <v>4.4</v>
      </c>
      <c r="AF110" s="1">
        <f t="shared" si="119"/>
        <v>116226.033907875</v>
      </c>
      <c r="AT110" s="1"/>
    </row>
    <row r="111" ht="16.8" spans="1:46">
      <c r="A111" s="6"/>
      <c r="B111" s="6"/>
      <c r="C111" s="8">
        <v>4</v>
      </c>
      <c r="D111" s="9">
        <v>13.0207</v>
      </c>
      <c r="E111" s="12">
        <f t="shared" si="120"/>
        <v>7.08835483870968</v>
      </c>
      <c r="F111" s="8" t="s">
        <v>109</v>
      </c>
      <c r="G111" s="6">
        <v>5</v>
      </c>
      <c r="H111" s="11">
        <f t="shared" si="109"/>
        <v>13.0207</v>
      </c>
      <c r="I111" s="11">
        <f t="shared" si="110"/>
        <v>286.1707</v>
      </c>
      <c r="J111" s="11">
        <f t="shared" si="111"/>
        <v>0.0882243985403277</v>
      </c>
      <c r="K111" s="11">
        <f t="shared" si="121"/>
        <v>11.2298333333333</v>
      </c>
      <c r="L111" s="11">
        <f t="shared" si="122"/>
        <v>3.032055</v>
      </c>
      <c r="M111" s="6" t="s">
        <v>111</v>
      </c>
      <c r="N111" s="11">
        <f>(O110-P110)*$C$24/100</f>
        <v>10.7978343510686</v>
      </c>
      <c r="O111" s="11">
        <f t="shared" si="123"/>
        <v>3.60036207110887</v>
      </c>
      <c r="P111" s="11">
        <f t="shared" si="112"/>
        <v>0.317639778250989</v>
      </c>
      <c r="Q111" s="15">
        <f t="shared" si="124"/>
        <v>0.0921155356927867</v>
      </c>
      <c r="R111" s="11">
        <f t="shared" si="125"/>
        <v>0.87929595</v>
      </c>
      <c r="S111" s="16">
        <f t="shared" si="113"/>
        <v>0.104760559505348</v>
      </c>
      <c r="T111" s="3">
        <v>0.27</v>
      </c>
      <c r="U111" s="17">
        <f t="shared" si="114"/>
        <v>0.028285351066444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5"/>
        <v>0.28069584371221</v>
      </c>
      <c r="AC111" s="24">
        <f t="shared" si="116"/>
        <v>11.2298333333333</v>
      </c>
      <c r="AD111" s="1">
        <f t="shared" si="117"/>
        <v>0.29</v>
      </c>
      <c r="AE111" s="25">
        <f t="shared" si="118"/>
        <v>4.4</v>
      </c>
      <c r="AF111" s="1">
        <f t="shared" si="119"/>
        <v>138695.37185889</v>
      </c>
      <c r="AT111" s="1"/>
    </row>
    <row r="112" ht="16.8" spans="1:46">
      <c r="A112" s="6"/>
      <c r="B112" s="6"/>
      <c r="C112" s="8">
        <v>5</v>
      </c>
      <c r="D112" s="9">
        <v>18.6176451612903</v>
      </c>
      <c r="E112" s="12">
        <f t="shared" si="120"/>
        <v>13.0207</v>
      </c>
      <c r="F112" s="8" t="s">
        <v>111</v>
      </c>
      <c r="G112" s="6">
        <v>6</v>
      </c>
      <c r="H112" s="11">
        <f t="shared" si="109"/>
        <v>18.6176451612903</v>
      </c>
      <c r="I112" s="11">
        <f t="shared" si="110"/>
        <v>291.76764516129</v>
      </c>
      <c r="J112" s="11">
        <f t="shared" si="111"/>
        <v>0.169452031583251</v>
      </c>
      <c r="K112" s="11">
        <f t="shared" si="121"/>
        <v>11.2298333333333</v>
      </c>
      <c r="L112" s="11">
        <f t="shared" si="122"/>
        <v>3.032055</v>
      </c>
      <c r="M112" s="6" t="s">
        <v>109</v>
      </c>
      <c r="N112" s="6"/>
      <c r="O112" s="11">
        <f t="shared" si="123"/>
        <v>6.31477729285788</v>
      </c>
      <c r="P112" s="11">
        <f t="shared" si="112"/>
        <v>1.07005184127055</v>
      </c>
      <c r="Q112" s="15">
        <f t="shared" si="124"/>
        <v>0.31031503396846</v>
      </c>
      <c r="R112" s="11">
        <f t="shared" si="125"/>
        <v>0.87929595</v>
      </c>
      <c r="S112" s="16">
        <f t="shared" si="113"/>
        <v>0.352913070927325</v>
      </c>
      <c r="T112" s="3">
        <v>0.27</v>
      </c>
      <c r="U112" s="17">
        <f t="shared" si="114"/>
        <v>0.0952865291503778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5"/>
        <v>0.293714172613918</v>
      </c>
      <c r="AC112" s="24">
        <f t="shared" si="116"/>
        <v>11.2298333333333</v>
      </c>
      <c r="AD112" s="1">
        <f t="shared" si="117"/>
        <v>0.29</v>
      </c>
      <c r="AE112" s="25">
        <f t="shared" si="118"/>
        <v>4.4</v>
      </c>
      <c r="AF112" s="1">
        <f t="shared" si="119"/>
        <v>145127.893068056</v>
      </c>
      <c r="AT112" s="1"/>
    </row>
    <row r="113" ht="16.8" spans="1:46">
      <c r="A113" s="6"/>
      <c r="B113" s="6"/>
      <c r="C113" s="8">
        <v>6</v>
      </c>
      <c r="D113" s="9">
        <v>23.6506666666667</v>
      </c>
      <c r="E113" s="12">
        <f t="shared" si="120"/>
        <v>18.6176451612903</v>
      </c>
      <c r="F113" s="8" t="s">
        <v>109</v>
      </c>
      <c r="G113" s="6">
        <v>7</v>
      </c>
      <c r="H113" s="11">
        <f t="shared" si="109"/>
        <v>23.6506666666667</v>
      </c>
      <c r="I113" s="11">
        <f t="shared" si="110"/>
        <v>296.800666666667</v>
      </c>
      <c r="J113" s="11">
        <f t="shared" si="111"/>
        <v>0.298411559717708</v>
      </c>
      <c r="K113" s="11">
        <f t="shared" si="121"/>
        <v>11.2298333333333</v>
      </c>
      <c r="L113" s="11">
        <f t="shared" si="122"/>
        <v>3.032055</v>
      </c>
      <c r="M113" s="6" t="s">
        <v>109</v>
      </c>
      <c r="N113" s="6"/>
      <c r="O113" s="11">
        <f t="shared" si="123"/>
        <v>8.27678045158733</v>
      </c>
      <c r="P113" s="11">
        <f t="shared" si="112"/>
        <v>2.46988696399921</v>
      </c>
      <c r="Q113" s="15">
        <f t="shared" si="124"/>
        <v>0.71626721955977</v>
      </c>
      <c r="R113" s="11">
        <f t="shared" si="125"/>
        <v>0.87929595</v>
      </c>
      <c r="S113" s="16">
        <f t="shared" si="113"/>
        <v>0.814591741904157</v>
      </c>
      <c r="T113" s="3">
        <v>0.27</v>
      </c>
      <c r="U113" s="17">
        <f t="shared" si="114"/>
        <v>0.219939770314122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5"/>
        <v>0.317934297372034</v>
      </c>
      <c r="AC113" s="24">
        <f t="shared" si="116"/>
        <v>11.2298333333333</v>
      </c>
      <c r="AD113" s="1">
        <f t="shared" si="117"/>
        <v>0.29</v>
      </c>
      <c r="AE113" s="25">
        <f t="shared" si="118"/>
        <v>4.4</v>
      </c>
      <c r="AF113" s="1">
        <f t="shared" si="119"/>
        <v>157095.363499288</v>
      </c>
      <c r="AT113" s="1"/>
    </row>
    <row r="114" ht="16.8" spans="1:46">
      <c r="A114" s="6"/>
      <c r="B114" s="6"/>
      <c r="C114" s="8">
        <v>7</v>
      </c>
      <c r="D114" s="9">
        <v>24.8810967741936</v>
      </c>
      <c r="E114" s="12">
        <f t="shared" si="120"/>
        <v>23.6506666666667</v>
      </c>
      <c r="F114" s="8" t="s">
        <v>109</v>
      </c>
      <c r="G114" s="6">
        <v>8</v>
      </c>
      <c r="H114" s="11">
        <f t="shared" si="109"/>
        <v>24.8810967741936</v>
      </c>
      <c r="I114" s="11">
        <f t="shared" si="110"/>
        <v>298.031096774194</v>
      </c>
      <c r="J114" s="11">
        <f t="shared" si="111"/>
        <v>0.341693246041006</v>
      </c>
      <c r="K114" s="11">
        <f t="shared" si="121"/>
        <v>11.2298333333333</v>
      </c>
      <c r="L114" s="11">
        <f t="shared" si="122"/>
        <v>3.032055</v>
      </c>
      <c r="M114" s="6" t="s">
        <v>109</v>
      </c>
      <c r="N114" s="6"/>
      <c r="O114" s="11">
        <f t="shared" si="123"/>
        <v>8.83894848758812</v>
      </c>
      <c r="P114" s="11">
        <f t="shared" si="112"/>
        <v>3.02020900031323</v>
      </c>
      <c r="Q114" s="15">
        <f t="shared" si="124"/>
        <v>0.875860610090836</v>
      </c>
      <c r="R114" s="11">
        <f t="shared" si="125"/>
        <v>0.87929595</v>
      </c>
      <c r="S114" s="16">
        <f t="shared" si="113"/>
        <v>0.996093078889805</v>
      </c>
      <c r="T114" s="3">
        <v>0.27</v>
      </c>
      <c r="U114" s="17">
        <f t="shared" si="114"/>
        <v>0.268945131300247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5"/>
        <v>0.327456039011638</v>
      </c>
      <c r="AC114" s="24">
        <f t="shared" si="116"/>
        <v>11.2298333333333</v>
      </c>
      <c r="AD114" s="1">
        <f t="shared" si="117"/>
        <v>0.29</v>
      </c>
      <c r="AE114" s="25">
        <f t="shared" si="118"/>
        <v>4.4</v>
      </c>
      <c r="AF114" s="1">
        <f t="shared" si="119"/>
        <v>161800.176652144</v>
      </c>
      <c r="AT114" s="1"/>
    </row>
    <row r="115" ht="16.8" spans="1:46">
      <c r="A115" s="6"/>
      <c r="B115" s="6"/>
      <c r="C115" s="8">
        <v>8</v>
      </c>
      <c r="D115" s="9">
        <v>23.1873548387097</v>
      </c>
      <c r="E115" s="12">
        <f t="shared" si="120"/>
        <v>24.8810967741936</v>
      </c>
      <c r="F115" s="8" t="s">
        <v>109</v>
      </c>
      <c r="G115" s="6">
        <v>9</v>
      </c>
      <c r="H115" s="11">
        <f t="shared" si="109"/>
        <v>23.1873548387097</v>
      </c>
      <c r="I115" s="11">
        <f t="shared" si="110"/>
        <v>296.33735483871</v>
      </c>
      <c r="J115" s="11">
        <f t="shared" si="111"/>
        <v>0.283491742203091</v>
      </c>
      <c r="K115" s="11">
        <f t="shared" si="121"/>
        <v>11.2298333333333</v>
      </c>
      <c r="L115" s="11">
        <f t="shared" si="122"/>
        <v>3.032055</v>
      </c>
      <c r="M115" s="6" t="s">
        <v>109</v>
      </c>
      <c r="N115" s="6"/>
      <c r="O115" s="11">
        <f t="shared" si="123"/>
        <v>8.85079448727489</v>
      </c>
      <c r="P115" s="11">
        <f t="shared" si="112"/>
        <v>2.50912714907907</v>
      </c>
      <c r="Q115" s="15">
        <f t="shared" si="124"/>
        <v>0.727646873232931</v>
      </c>
      <c r="R115" s="11">
        <f t="shared" si="125"/>
        <v>0.87929595</v>
      </c>
      <c r="S115" s="16">
        <f t="shared" si="113"/>
        <v>0.827533520691107</v>
      </c>
      <c r="T115" s="3">
        <v>0.27</v>
      </c>
      <c r="U115" s="17">
        <f t="shared" si="114"/>
        <v>0.223434050586599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5"/>
        <v>0.318613236028976</v>
      </c>
      <c r="AC115" s="24">
        <f t="shared" si="116"/>
        <v>11.2298333333333</v>
      </c>
      <c r="AD115" s="1">
        <f t="shared" si="117"/>
        <v>0.29</v>
      </c>
      <c r="AE115" s="25">
        <f t="shared" si="118"/>
        <v>4.4</v>
      </c>
      <c r="AF115" s="1">
        <f t="shared" si="119"/>
        <v>157430.835689573</v>
      </c>
      <c r="AT115" s="1"/>
    </row>
    <row r="116" ht="16.8" spans="1:46">
      <c r="A116" s="6"/>
      <c r="B116" s="6"/>
      <c r="C116" s="8">
        <v>9</v>
      </c>
      <c r="D116" s="9">
        <v>20.0157666666667</v>
      </c>
      <c r="E116" s="12">
        <f t="shared" si="120"/>
        <v>23.1873548387097</v>
      </c>
      <c r="F116" s="8" t="s">
        <v>109</v>
      </c>
      <c r="G116" s="6">
        <v>10</v>
      </c>
      <c r="H116" s="11">
        <f t="shared" si="109"/>
        <v>20.0157666666667</v>
      </c>
      <c r="I116" s="11">
        <f t="shared" si="110"/>
        <v>293.165766666667</v>
      </c>
      <c r="J116" s="11">
        <f t="shared" si="111"/>
        <v>0.198685113120389</v>
      </c>
      <c r="K116" s="11">
        <f t="shared" si="121"/>
        <v>11.2298333333333</v>
      </c>
      <c r="L116" s="11">
        <f t="shared" si="122"/>
        <v>3.032055</v>
      </c>
      <c r="M116" s="6" t="s">
        <v>109</v>
      </c>
      <c r="N116" s="6"/>
      <c r="O116" s="11">
        <f t="shared" si="123"/>
        <v>9.37372233819582</v>
      </c>
      <c r="P116" s="11">
        <f t="shared" si="112"/>
        <v>1.86241908312355</v>
      </c>
      <c r="Q116" s="15">
        <f t="shared" si="124"/>
        <v>0.540101534105831</v>
      </c>
      <c r="R116" s="11">
        <f t="shared" si="125"/>
        <v>0.87929595</v>
      </c>
      <c r="S116" s="16">
        <f t="shared" si="113"/>
        <v>0.614243172740453</v>
      </c>
      <c r="T116" s="3">
        <v>0.27</v>
      </c>
      <c r="U116" s="17">
        <f t="shared" si="114"/>
        <v>0.165845656639922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5"/>
        <v>0.307423811085137</v>
      </c>
      <c r="AC116" s="24">
        <f t="shared" si="116"/>
        <v>11.2298333333333</v>
      </c>
      <c r="AD116" s="1">
        <f t="shared" si="117"/>
        <v>0.29</v>
      </c>
      <c r="AE116" s="25">
        <f t="shared" si="118"/>
        <v>4.4</v>
      </c>
      <c r="AF116" s="1">
        <f t="shared" si="119"/>
        <v>151901.999092106</v>
      </c>
      <c r="AT116" s="1"/>
    </row>
    <row r="117" ht="16.8" spans="1:46">
      <c r="A117" s="6"/>
      <c r="B117" s="6"/>
      <c r="C117" s="8">
        <v>10</v>
      </c>
      <c r="D117" s="9">
        <v>10.6710322580645</v>
      </c>
      <c r="E117" s="12">
        <f t="shared" si="120"/>
        <v>20.0157666666667</v>
      </c>
      <c r="F117" s="8" t="s">
        <v>109</v>
      </c>
      <c r="G117" s="6">
        <v>11</v>
      </c>
      <c r="H117" s="11">
        <f t="shared" si="109"/>
        <v>10.6710322580645</v>
      </c>
      <c r="I117" s="11">
        <f t="shared" si="110"/>
        <v>283.821032258064</v>
      </c>
      <c r="J117" s="11">
        <f t="shared" si="111"/>
        <v>0.0665667926484411</v>
      </c>
      <c r="K117" s="11">
        <f t="shared" si="121"/>
        <v>11.2298333333333</v>
      </c>
      <c r="L117" s="11">
        <f t="shared" si="122"/>
        <v>3.032055</v>
      </c>
      <c r="M117" s="6" t="s">
        <v>111</v>
      </c>
      <c r="N117" s="11">
        <f>(O116-P116)*$C$24/100</f>
        <v>7.13573809231865</v>
      </c>
      <c r="O117" s="11">
        <f t="shared" si="123"/>
        <v>3.40762016275361</v>
      </c>
      <c r="P117" s="11">
        <f t="shared" si="112"/>
        <v>0.226834344798667</v>
      </c>
      <c r="Q117" s="15">
        <f t="shared" si="124"/>
        <v>0.0657819599916134</v>
      </c>
      <c r="R117" s="11">
        <f t="shared" si="125"/>
        <v>0.87929595</v>
      </c>
      <c r="S117" s="16">
        <f t="shared" si="113"/>
        <v>0.0748120811788266</v>
      </c>
      <c r="T117" s="3">
        <v>0.27</v>
      </c>
      <c r="U117" s="17">
        <f t="shared" si="114"/>
        <v>0.0201992619182832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5"/>
        <v>0.230324716590722</v>
      </c>
      <c r="AC117" s="24">
        <f t="shared" si="116"/>
        <v>11.2298333333333</v>
      </c>
      <c r="AD117" s="1">
        <f t="shared" si="117"/>
        <v>0.29</v>
      </c>
      <c r="AE117" s="25">
        <f t="shared" si="118"/>
        <v>4.4</v>
      </c>
      <c r="AF117" s="1">
        <f t="shared" si="119"/>
        <v>113806.359913886</v>
      </c>
      <c r="AT117" s="1"/>
    </row>
    <row r="118" ht="16.8" spans="1:46">
      <c r="A118" s="6"/>
      <c r="B118" s="6"/>
      <c r="C118" s="8">
        <v>11</v>
      </c>
      <c r="D118" s="9">
        <v>3.2704</v>
      </c>
      <c r="E118" s="12">
        <f t="shared" si="120"/>
        <v>10.6710322580645</v>
      </c>
      <c r="F118" s="8" t="s">
        <v>111</v>
      </c>
      <c r="G118" s="6">
        <v>12</v>
      </c>
      <c r="H118" s="11">
        <f t="shared" si="109"/>
        <v>3.2704</v>
      </c>
      <c r="I118" s="11">
        <f t="shared" si="110"/>
        <v>276.4204</v>
      </c>
      <c r="J118" s="11">
        <f t="shared" si="111"/>
        <v>0.0265684755131742</v>
      </c>
      <c r="K118" s="11">
        <f t="shared" si="121"/>
        <v>11.2298333333333</v>
      </c>
      <c r="L118" s="11">
        <f t="shared" si="122"/>
        <v>3.032055</v>
      </c>
      <c r="M118" s="6" t="s">
        <v>109</v>
      </c>
      <c r="N118" s="6"/>
      <c r="O118" s="11">
        <f t="shared" si="123"/>
        <v>6.21284081795495</v>
      </c>
      <c r="P118" s="11">
        <f t="shared" si="112"/>
        <v>0.165065709139085</v>
      </c>
      <c r="Q118" s="15">
        <f t="shared" si="124"/>
        <v>0.0478690556503346</v>
      </c>
      <c r="R118" s="11">
        <f t="shared" si="125"/>
        <v>0.87929595</v>
      </c>
      <c r="S118" s="16">
        <f t="shared" si="113"/>
        <v>0.0544402094088283</v>
      </c>
      <c r="T118" s="3">
        <v>0.27</v>
      </c>
      <c r="U118" s="17">
        <f t="shared" si="114"/>
        <v>0.0146988565403836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5"/>
        <v>0.229255987825797</v>
      </c>
      <c r="AC118" s="24">
        <f t="shared" si="116"/>
        <v>11.2298333333333</v>
      </c>
      <c r="AD118" s="1">
        <f t="shared" si="117"/>
        <v>0.29</v>
      </c>
      <c r="AE118" s="25">
        <f t="shared" si="118"/>
        <v>4.4</v>
      </c>
      <c r="AF118" s="1">
        <f t="shared" si="119"/>
        <v>113278.287493905</v>
      </c>
      <c r="AG118" s="1">
        <f>SUM(AF107:AF118)</f>
        <v>1593119.8803787</v>
      </c>
      <c r="AT118" s="1"/>
    </row>
    <row r="119" ht="16.8" spans="1:19">
      <c r="A119" s="6"/>
      <c r="B119" s="6"/>
      <c r="C119" s="8">
        <v>12</v>
      </c>
      <c r="D119" s="9">
        <v>-1.80729032258065</v>
      </c>
      <c r="E119" s="12">
        <f t="shared" si="120"/>
        <v>3.2704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1" spans="19:45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</row>
    <row r="122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ht="16.8" spans="1:50">
      <c r="A123" s="6" t="s">
        <v>107</v>
      </c>
      <c r="B123" s="6">
        <v>625.464</v>
      </c>
      <c r="C123" s="8" t="s">
        <v>108</v>
      </c>
      <c r="D123" s="9">
        <v>-5.42074193548387</v>
      </c>
      <c r="E123" s="8"/>
      <c r="F123" s="8"/>
      <c r="G123" s="6">
        <v>1</v>
      </c>
      <c r="H123" s="11">
        <f t="shared" ref="H123:H134" si="126">E124</f>
        <v>-5.42074193548387</v>
      </c>
      <c r="I123" s="11">
        <f t="shared" ref="I123:I134" si="127">H123+273.15</f>
        <v>267.729258064516</v>
      </c>
      <c r="J123" s="11">
        <f t="shared" ref="J123:J134" si="128">EXP(($C$18*(I123-$C$16))/($C$19*I123*$C$16))</f>
        <v>0.00846762749209318</v>
      </c>
      <c r="K123" s="11">
        <f>$B$123/12</f>
        <v>52.122</v>
      </c>
      <c r="L123" s="11">
        <f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9">O123*J123</f>
        <v>0.00441349680142881</v>
      </c>
      <c r="Q123" s="15">
        <f>P123*$B$125</f>
        <v>0.00114750916837149</v>
      </c>
      <c r="R123" s="11">
        <f>L123*$B$125</f>
        <v>0.1355172</v>
      </c>
      <c r="S123" s="16">
        <f t="shared" ref="S123:S134" si="130">Q123/R123</f>
        <v>0.00846762749209318</v>
      </c>
      <c r="T123" s="3">
        <v>0.01</v>
      </c>
      <c r="U123" s="17">
        <f t="shared" ref="U123:U134" si="131">S123*T123</f>
        <v>8.46762749209318e-5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32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3">AR123*AQ123</f>
        <v>0.005</v>
      </c>
      <c r="AT123" s="2">
        <f>(AS123+AM123+AD123+AA123+U123+X123+AG123+AJ123+AP123)</f>
        <v>0.00557467627492093</v>
      </c>
      <c r="AU123" s="24">
        <f>$B$123/12</f>
        <v>52.122</v>
      </c>
      <c r="AV123" s="1">
        <f>$B$125</f>
        <v>0.26</v>
      </c>
      <c r="AW123" s="2">
        <f t="shared" ref="AW123:AW134" si="134">$E$10/12</f>
        <v>0.00833333333333333</v>
      </c>
      <c r="AX123" s="1">
        <f t="shared" ref="AX123:AX134" si="135">AW123*10000*AV123*0.67*AU123*AT123</f>
        <v>4.21801023490074</v>
      </c>
    </row>
    <row r="124" ht="16.8" spans="1:50">
      <c r="A124" s="6" t="s">
        <v>110</v>
      </c>
      <c r="B124" s="6">
        <v>1</v>
      </c>
      <c r="C124" s="8">
        <v>1</v>
      </c>
      <c r="D124" s="9">
        <v>-5.97361290322581</v>
      </c>
      <c r="E124" s="12">
        <f t="shared" ref="E124:E135" si="136">D123</f>
        <v>-5.42074193548387</v>
      </c>
      <c r="F124" s="8" t="s">
        <v>109</v>
      </c>
      <c r="G124" s="6">
        <v>2</v>
      </c>
      <c r="H124" s="11">
        <f t="shared" si="126"/>
        <v>-5.97361290322581</v>
      </c>
      <c r="I124" s="11">
        <f t="shared" si="127"/>
        <v>267.176387096774</v>
      </c>
      <c r="J124" s="11">
        <f t="shared" si="128"/>
        <v>0.00785376928709459</v>
      </c>
      <c r="K124" s="11">
        <f t="shared" ref="K124:K134" si="137">$B$123/12</f>
        <v>52.122</v>
      </c>
      <c r="L124" s="11">
        <f t="shared" ref="L124:L134" si="138">K124*$B$124/100</f>
        <v>0.52122</v>
      </c>
      <c r="M124" s="6" t="s">
        <v>109</v>
      </c>
      <c r="N124" s="6"/>
      <c r="O124" s="11">
        <f t="shared" ref="O124:O134" si="139">L124+O123-P123-N124</f>
        <v>1.03802650319857</v>
      </c>
      <c r="P124" s="11">
        <f t="shared" si="129"/>
        <v>0.00815242067001113</v>
      </c>
      <c r="Q124" s="15">
        <f t="shared" ref="Q124:Q134" si="140">P124*$B$125</f>
        <v>0.00211962937420289</v>
      </c>
      <c r="R124" s="11">
        <f t="shared" ref="R124:R134" si="141">L124*$B$125</f>
        <v>0.1355172</v>
      </c>
      <c r="S124" s="16">
        <f t="shared" si="130"/>
        <v>0.0156410357814572</v>
      </c>
      <c r="T124" s="3">
        <v>0.01</v>
      </c>
      <c r="U124" s="17">
        <f t="shared" si="131"/>
        <v>0.000156410357814572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32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3"/>
        <v>0.005</v>
      </c>
      <c r="AT124" s="2">
        <f t="shared" ref="AT124:AT134" si="142">(AS124+AM124+AD124+AA124+U124+X124+AG124+AJ124+AP124)</f>
        <v>0.00564641035781457</v>
      </c>
      <c r="AU124" s="24">
        <f t="shared" ref="AU124:AU134" si="143">$B$123/12</f>
        <v>52.122</v>
      </c>
      <c r="AV124" s="1">
        <f t="shared" ref="AV124:AV134" si="144">$B$125</f>
        <v>0.26</v>
      </c>
      <c r="AW124" s="2">
        <f t="shared" si="134"/>
        <v>0.00833333333333333</v>
      </c>
      <c r="AX124" s="1">
        <f t="shared" si="135"/>
        <v>4.272286946393</v>
      </c>
    </row>
    <row r="125" ht="16.8" spans="1:50">
      <c r="A125" s="6" t="s">
        <v>72</v>
      </c>
      <c r="B125" s="6">
        <v>0.26</v>
      </c>
      <c r="C125" s="8">
        <v>2</v>
      </c>
      <c r="D125" s="9">
        <v>1.00185714285714</v>
      </c>
      <c r="E125" s="12">
        <f t="shared" si="136"/>
        <v>-5.97361290322581</v>
      </c>
      <c r="F125" s="8" t="s">
        <v>109</v>
      </c>
      <c r="G125" s="6">
        <v>3</v>
      </c>
      <c r="H125" s="11">
        <f t="shared" si="126"/>
        <v>1.00185714285714</v>
      </c>
      <c r="I125" s="11">
        <f t="shared" si="127"/>
        <v>274.151857142857</v>
      </c>
      <c r="J125" s="11">
        <f t="shared" si="128"/>
        <v>0.0198509184468053</v>
      </c>
      <c r="K125" s="11">
        <f t="shared" si="137"/>
        <v>52.122</v>
      </c>
      <c r="L125" s="11">
        <f t="shared" si="138"/>
        <v>0.52122</v>
      </c>
      <c r="M125" s="6" t="s">
        <v>109</v>
      </c>
      <c r="N125" s="6"/>
      <c r="O125" s="11">
        <f t="shared" si="139"/>
        <v>1.55109408252856</v>
      </c>
      <c r="P125" s="11">
        <f t="shared" si="129"/>
        <v>0.0307906421355967</v>
      </c>
      <c r="Q125" s="15">
        <f t="shared" si="140"/>
        <v>0.00800556695525515</v>
      </c>
      <c r="R125" s="11">
        <f t="shared" si="141"/>
        <v>0.1355172</v>
      </c>
      <c r="S125" s="16">
        <f t="shared" si="130"/>
        <v>0.0590741762319112</v>
      </c>
      <c r="T125" s="3">
        <v>0.01</v>
      </c>
      <c r="U125" s="17">
        <f t="shared" si="131"/>
        <v>0.000590741762319112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32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3"/>
        <v>0.005</v>
      </c>
      <c r="AT125" s="2">
        <f t="shared" si="142"/>
        <v>0.00608074176231911</v>
      </c>
      <c r="AU125" s="24">
        <f t="shared" si="143"/>
        <v>52.122</v>
      </c>
      <c r="AV125" s="1">
        <f t="shared" si="144"/>
        <v>0.26</v>
      </c>
      <c r="AW125" s="2">
        <f t="shared" si="134"/>
        <v>0.00833333333333333</v>
      </c>
      <c r="AX125" s="1">
        <f t="shared" si="135"/>
        <v>4.60091846133508</v>
      </c>
    </row>
    <row r="126" ht="16.8" spans="1:50">
      <c r="A126" s="6"/>
      <c r="B126" s="6"/>
      <c r="C126" s="8">
        <v>3</v>
      </c>
      <c r="D126" s="9">
        <v>7.08835483870968</v>
      </c>
      <c r="E126" s="12">
        <f t="shared" si="136"/>
        <v>1.00185714285714</v>
      </c>
      <c r="F126" s="8" t="s">
        <v>109</v>
      </c>
      <c r="G126" s="6">
        <v>4</v>
      </c>
      <c r="H126" s="11">
        <f t="shared" si="126"/>
        <v>7.08835483870968</v>
      </c>
      <c r="I126" s="11">
        <f t="shared" si="127"/>
        <v>280.23835483871</v>
      </c>
      <c r="J126" s="11">
        <f t="shared" si="128"/>
        <v>0.0429322512916042</v>
      </c>
      <c r="K126" s="11">
        <f t="shared" si="137"/>
        <v>52.122</v>
      </c>
      <c r="L126" s="11">
        <f t="shared" si="138"/>
        <v>0.52122</v>
      </c>
      <c r="M126" s="6" t="s">
        <v>109</v>
      </c>
      <c r="N126" s="6"/>
      <c r="O126" s="11">
        <f t="shared" si="139"/>
        <v>2.04152344039296</v>
      </c>
      <c r="P126" s="11">
        <f t="shared" si="129"/>
        <v>0.0876471973606511</v>
      </c>
      <c r="Q126" s="15">
        <f t="shared" si="140"/>
        <v>0.0227882713137693</v>
      </c>
      <c r="R126" s="11">
        <f t="shared" si="141"/>
        <v>0.1355172</v>
      </c>
      <c r="S126" s="16">
        <f t="shared" si="130"/>
        <v>0.168157778597619</v>
      </c>
      <c r="T126" s="3">
        <v>0.01</v>
      </c>
      <c r="U126" s="17">
        <f t="shared" si="131"/>
        <v>0.00168157778597619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32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3"/>
        <v>0.005</v>
      </c>
      <c r="AT126" s="2">
        <f t="shared" si="142"/>
        <v>0.00717157778597619</v>
      </c>
      <c r="AU126" s="24">
        <f t="shared" si="143"/>
        <v>52.122</v>
      </c>
      <c r="AV126" s="1">
        <f t="shared" si="144"/>
        <v>0.26</v>
      </c>
      <c r="AW126" s="2">
        <f t="shared" si="134"/>
        <v>0.00833333333333333</v>
      </c>
      <c r="AX126" s="1">
        <f t="shared" si="135"/>
        <v>5.42628612135212</v>
      </c>
    </row>
    <row r="127" ht="16.8" spans="1:50">
      <c r="A127" s="6"/>
      <c r="B127" s="6"/>
      <c r="C127" s="8">
        <v>4</v>
      </c>
      <c r="D127" s="9">
        <v>13.0207</v>
      </c>
      <c r="E127" s="12">
        <f t="shared" si="136"/>
        <v>7.08835483870968</v>
      </c>
      <c r="F127" s="8" t="s">
        <v>109</v>
      </c>
      <c r="G127" s="6">
        <v>5</v>
      </c>
      <c r="H127" s="11">
        <f t="shared" si="126"/>
        <v>13.0207</v>
      </c>
      <c r="I127" s="11">
        <f t="shared" si="127"/>
        <v>286.1707</v>
      </c>
      <c r="J127" s="11">
        <f t="shared" si="128"/>
        <v>0.0882243985403277</v>
      </c>
      <c r="K127" s="11">
        <f t="shared" si="137"/>
        <v>52.122</v>
      </c>
      <c r="L127" s="11">
        <f t="shared" si="138"/>
        <v>0.52122</v>
      </c>
      <c r="M127" s="6" t="s">
        <v>111</v>
      </c>
      <c r="N127" s="11">
        <f>(O126-P126)*$C$24/100</f>
        <v>1.8561824308807</v>
      </c>
      <c r="O127" s="11">
        <f t="shared" si="139"/>
        <v>0.618913812151616</v>
      </c>
      <c r="P127" s="11">
        <f t="shared" si="129"/>
        <v>0.0546032988253776</v>
      </c>
      <c r="Q127" s="15">
        <f t="shared" si="140"/>
        <v>0.0141968576945982</v>
      </c>
      <c r="R127" s="11">
        <f t="shared" si="141"/>
        <v>0.1355172</v>
      </c>
      <c r="S127" s="16">
        <f t="shared" si="130"/>
        <v>0.104760559505348</v>
      </c>
      <c r="T127" s="3">
        <v>0.01</v>
      </c>
      <c r="U127" s="17">
        <f t="shared" si="131"/>
        <v>0.00104760559505348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32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3"/>
        <v>0.0075</v>
      </c>
      <c r="AT127" s="2">
        <f t="shared" si="142"/>
        <v>0.0109976055950535</v>
      </c>
      <c r="AU127" s="24">
        <f t="shared" si="143"/>
        <v>52.122</v>
      </c>
      <c r="AV127" s="1">
        <f t="shared" si="144"/>
        <v>0.26</v>
      </c>
      <c r="AW127" s="2">
        <f t="shared" si="134"/>
        <v>0.00833333333333333</v>
      </c>
      <c r="AX127" s="1">
        <f t="shared" si="135"/>
        <v>8.3212030029484</v>
      </c>
    </row>
    <row r="128" ht="16.8" spans="1:50">
      <c r="A128" s="6"/>
      <c r="B128" s="6"/>
      <c r="C128" s="8">
        <v>5</v>
      </c>
      <c r="D128" s="9">
        <v>18.6176451612903</v>
      </c>
      <c r="E128" s="12">
        <f t="shared" si="136"/>
        <v>13.0207</v>
      </c>
      <c r="F128" s="8" t="s">
        <v>111</v>
      </c>
      <c r="G128" s="6">
        <v>6</v>
      </c>
      <c r="H128" s="11">
        <f t="shared" si="126"/>
        <v>18.6176451612903</v>
      </c>
      <c r="I128" s="11">
        <f t="shared" si="127"/>
        <v>291.76764516129</v>
      </c>
      <c r="J128" s="11">
        <f t="shared" si="128"/>
        <v>0.169452031583251</v>
      </c>
      <c r="K128" s="11">
        <f t="shared" si="137"/>
        <v>52.122</v>
      </c>
      <c r="L128" s="11">
        <f t="shared" si="138"/>
        <v>0.52122</v>
      </c>
      <c r="M128" s="6" t="s">
        <v>109</v>
      </c>
      <c r="N128" s="6"/>
      <c r="O128" s="11">
        <f t="shared" si="139"/>
        <v>1.08553051332624</v>
      </c>
      <c r="P128" s="11">
        <f t="shared" si="129"/>
        <v>0.183945350828741</v>
      </c>
      <c r="Q128" s="15">
        <f t="shared" si="140"/>
        <v>0.0478257912154725</v>
      </c>
      <c r="R128" s="11">
        <f t="shared" si="141"/>
        <v>0.1355172</v>
      </c>
      <c r="S128" s="16">
        <f t="shared" si="130"/>
        <v>0.352913070927325</v>
      </c>
      <c r="T128" s="3">
        <v>0.01</v>
      </c>
      <c r="U128" s="17">
        <f t="shared" si="131"/>
        <v>0.00352913070927325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32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3"/>
        <v>0.0075</v>
      </c>
      <c r="AT128" s="2">
        <f t="shared" si="142"/>
        <v>0.0134791307092733</v>
      </c>
      <c r="AU128" s="24">
        <f t="shared" si="143"/>
        <v>52.122</v>
      </c>
      <c r="AV128" s="1">
        <f t="shared" si="144"/>
        <v>0.26</v>
      </c>
      <c r="AW128" s="2">
        <f t="shared" si="134"/>
        <v>0.00833333333333333</v>
      </c>
      <c r="AX128" s="1">
        <f t="shared" si="135"/>
        <v>10.1988184578639</v>
      </c>
    </row>
    <row r="129" ht="16.8" spans="1:50">
      <c r="A129" s="6"/>
      <c r="B129" s="6"/>
      <c r="C129" s="8">
        <v>6</v>
      </c>
      <c r="D129" s="9">
        <v>23.6506666666667</v>
      </c>
      <c r="E129" s="12">
        <f t="shared" si="136"/>
        <v>18.6176451612903</v>
      </c>
      <c r="F129" s="8" t="s">
        <v>109</v>
      </c>
      <c r="G129" s="6">
        <v>7</v>
      </c>
      <c r="H129" s="11">
        <f t="shared" si="126"/>
        <v>23.6506666666667</v>
      </c>
      <c r="I129" s="11">
        <f t="shared" si="127"/>
        <v>296.800666666667</v>
      </c>
      <c r="J129" s="11">
        <f t="shared" si="128"/>
        <v>0.298411559717708</v>
      </c>
      <c r="K129" s="11">
        <f t="shared" si="137"/>
        <v>52.122</v>
      </c>
      <c r="L129" s="11">
        <f t="shared" si="138"/>
        <v>0.52122</v>
      </c>
      <c r="M129" s="6" t="s">
        <v>109</v>
      </c>
      <c r="N129" s="6"/>
      <c r="O129" s="11">
        <f t="shared" si="139"/>
        <v>1.4228051624975</v>
      </c>
      <c r="P129" s="11">
        <f t="shared" si="129"/>
        <v>0.424581507715285</v>
      </c>
      <c r="Q129" s="15">
        <f t="shared" si="140"/>
        <v>0.110391192005974</v>
      </c>
      <c r="R129" s="11">
        <f t="shared" si="141"/>
        <v>0.1355172</v>
      </c>
      <c r="S129" s="16">
        <f t="shared" si="130"/>
        <v>0.814591741904157</v>
      </c>
      <c r="T129" s="3">
        <v>0.01</v>
      </c>
      <c r="U129" s="17">
        <f t="shared" si="131"/>
        <v>0.00814591741904157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32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3"/>
        <v>0.0075</v>
      </c>
      <c r="AT129" s="2">
        <f t="shared" si="142"/>
        <v>0.0180959174190416</v>
      </c>
      <c r="AU129" s="24">
        <f t="shared" si="143"/>
        <v>52.122</v>
      </c>
      <c r="AV129" s="1">
        <f t="shared" si="144"/>
        <v>0.26</v>
      </c>
      <c r="AW129" s="2">
        <f t="shared" si="134"/>
        <v>0.00833333333333333</v>
      </c>
      <c r="AX129" s="1">
        <f t="shared" si="135"/>
        <v>13.6920533353335</v>
      </c>
    </row>
    <row r="130" ht="16.8" spans="1:50">
      <c r="A130" s="6"/>
      <c r="B130" s="6"/>
      <c r="C130" s="8">
        <v>7</v>
      </c>
      <c r="D130" s="9">
        <v>24.8810967741936</v>
      </c>
      <c r="E130" s="12">
        <f t="shared" si="136"/>
        <v>23.6506666666667</v>
      </c>
      <c r="F130" s="8" t="s">
        <v>109</v>
      </c>
      <c r="G130" s="6">
        <v>8</v>
      </c>
      <c r="H130" s="11">
        <f t="shared" si="126"/>
        <v>24.8810967741936</v>
      </c>
      <c r="I130" s="11">
        <f t="shared" si="127"/>
        <v>298.031096774194</v>
      </c>
      <c r="J130" s="11">
        <f t="shared" si="128"/>
        <v>0.341693246041006</v>
      </c>
      <c r="K130" s="11">
        <f t="shared" si="137"/>
        <v>52.122</v>
      </c>
      <c r="L130" s="11">
        <f t="shared" si="138"/>
        <v>0.52122</v>
      </c>
      <c r="M130" s="6" t="s">
        <v>109</v>
      </c>
      <c r="N130" s="6"/>
      <c r="O130" s="11">
        <f t="shared" si="139"/>
        <v>1.51944365478221</v>
      </c>
      <c r="P130" s="11">
        <f t="shared" si="129"/>
        <v>0.519183634578944</v>
      </c>
      <c r="Q130" s="15">
        <f t="shared" si="140"/>
        <v>0.134987744990526</v>
      </c>
      <c r="R130" s="11">
        <f t="shared" si="141"/>
        <v>0.1355172</v>
      </c>
      <c r="S130" s="16">
        <f t="shared" si="130"/>
        <v>0.996093078889805</v>
      </c>
      <c r="T130" s="3">
        <v>0.01</v>
      </c>
      <c r="U130" s="17">
        <f t="shared" si="131"/>
        <v>0.00996093078889805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32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3"/>
        <v>0.0075</v>
      </c>
      <c r="AT130" s="2">
        <f t="shared" si="142"/>
        <v>0.0199109307888981</v>
      </c>
      <c r="AU130" s="24">
        <f t="shared" si="143"/>
        <v>52.122</v>
      </c>
      <c r="AV130" s="1">
        <f t="shared" si="144"/>
        <v>0.26</v>
      </c>
      <c r="AW130" s="2">
        <f t="shared" si="134"/>
        <v>0.00833333333333333</v>
      </c>
      <c r="AX130" s="1">
        <f t="shared" si="135"/>
        <v>15.065360876971</v>
      </c>
    </row>
    <row r="131" ht="16.8" spans="1:50">
      <c r="A131" s="6"/>
      <c r="B131" s="6"/>
      <c r="C131" s="8">
        <v>8</v>
      </c>
      <c r="D131" s="9">
        <v>23.1873548387097</v>
      </c>
      <c r="E131" s="12">
        <f t="shared" si="136"/>
        <v>24.8810967741936</v>
      </c>
      <c r="F131" s="8" t="s">
        <v>109</v>
      </c>
      <c r="G131" s="6">
        <v>9</v>
      </c>
      <c r="H131" s="11">
        <f t="shared" si="126"/>
        <v>23.1873548387097</v>
      </c>
      <c r="I131" s="11">
        <f t="shared" si="127"/>
        <v>296.33735483871</v>
      </c>
      <c r="J131" s="11">
        <f t="shared" si="128"/>
        <v>0.283491742203091</v>
      </c>
      <c r="K131" s="11">
        <f t="shared" si="137"/>
        <v>52.122</v>
      </c>
      <c r="L131" s="11">
        <f t="shared" si="138"/>
        <v>0.52122</v>
      </c>
      <c r="M131" s="6" t="s">
        <v>109</v>
      </c>
      <c r="N131" s="6"/>
      <c r="O131" s="11">
        <f t="shared" si="139"/>
        <v>1.52148002020327</v>
      </c>
      <c r="P131" s="11">
        <f t="shared" si="129"/>
        <v>0.431327021654619</v>
      </c>
      <c r="Q131" s="15">
        <f t="shared" si="140"/>
        <v>0.112145025630201</v>
      </c>
      <c r="R131" s="11">
        <f t="shared" si="141"/>
        <v>0.1355172</v>
      </c>
      <c r="S131" s="16">
        <f t="shared" si="130"/>
        <v>0.827533520691107</v>
      </c>
      <c r="T131" s="3">
        <v>0.01</v>
      </c>
      <c r="U131" s="17">
        <f t="shared" si="131"/>
        <v>0.00827533520691107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32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3"/>
        <v>0.0075</v>
      </c>
      <c r="AT131" s="2">
        <f t="shared" si="142"/>
        <v>0.0182253352069111</v>
      </c>
      <c r="AU131" s="24">
        <f t="shared" si="143"/>
        <v>52.122</v>
      </c>
      <c r="AV131" s="1">
        <f t="shared" si="144"/>
        <v>0.26</v>
      </c>
      <c r="AW131" s="2">
        <f t="shared" si="134"/>
        <v>0.00833333333333333</v>
      </c>
      <c r="AX131" s="1">
        <f t="shared" si="135"/>
        <v>13.7899757126862</v>
      </c>
    </row>
    <row r="132" ht="16.8" spans="1:50">
      <c r="A132" s="6"/>
      <c r="B132" s="6"/>
      <c r="C132" s="8">
        <v>9</v>
      </c>
      <c r="D132" s="9">
        <v>20.0157666666667</v>
      </c>
      <c r="E132" s="12">
        <f t="shared" si="136"/>
        <v>23.1873548387097</v>
      </c>
      <c r="F132" s="8" t="s">
        <v>109</v>
      </c>
      <c r="G132" s="6">
        <v>10</v>
      </c>
      <c r="H132" s="11">
        <f t="shared" si="126"/>
        <v>20.0157666666667</v>
      </c>
      <c r="I132" s="11">
        <f t="shared" si="127"/>
        <v>293.165766666667</v>
      </c>
      <c r="J132" s="11">
        <f t="shared" si="128"/>
        <v>0.198685113120389</v>
      </c>
      <c r="K132" s="11">
        <f t="shared" si="137"/>
        <v>52.122</v>
      </c>
      <c r="L132" s="11">
        <f t="shared" si="138"/>
        <v>0.52122</v>
      </c>
      <c r="M132" s="6" t="s">
        <v>109</v>
      </c>
      <c r="N132" s="6"/>
      <c r="O132" s="11">
        <f t="shared" si="139"/>
        <v>1.61137299854865</v>
      </c>
      <c r="P132" s="11">
        <f t="shared" si="129"/>
        <v>0.320155826495779</v>
      </c>
      <c r="Q132" s="15">
        <f t="shared" si="140"/>
        <v>0.0832405148889026</v>
      </c>
      <c r="R132" s="11">
        <f t="shared" si="141"/>
        <v>0.1355172</v>
      </c>
      <c r="S132" s="16">
        <f t="shared" si="130"/>
        <v>0.614243172740453</v>
      </c>
      <c r="T132" s="3">
        <v>0.01</v>
      </c>
      <c r="U132" s="17">
        <f t="shared" si="131"/>
        <v>0.00614243172740453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32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3"/>
        <v>0.0075</v>
      </c>
      <c r="AT132" s="2">
        <f t="shared" si="142"/>
        <v>0.0160924317274045</v>
      </c>
      <c r="AU132" s="24">
        <f t="shared" si="143"/>
        <v>52.122</v>
      </c>
      <c r="AV132" s="1">
        <f t="shared" si="144"/>
        <v>0.26</v>
      </c>
      <c r="AW132" s="2">
        <f t="shared" si="134"/>
        <v>0.00833333333333333</v>
      </c>
      <c r="AX132" s="1">
        <f t="shared" si="135"/>
        <v>12.1761405296304</v>
      </c>
    </row>
    <row r="133" ht="16.8" spans="1:50">
      <c r="A133" s="6"/>
      <c r="B133" s="6"/>
      <c r="C133" s="8">
        <v>10</v>
      </c>
      <c r="D133" s="9">
        <v>10.6710322580645</v>
      </c>
      <c r="E133" s="12">
        <f t="shared" si="136"/>
        <v>20.0157666666667</v>
      </c>
      <c r="F133" s="8" t="s">
        <v>109</v>
      </c>
      <c r="G133" s="6">
        <v>11</v>
      </c>
      <c r="H133" s="11">
        <f t="shared" si="126"/>
        <v>10.6710322580645</v>
      </c>
      <c r="I133" s="11">
        <f t="shared" si="127"/>
        <v>283.821032258064</v>
      </c>
      <c r="J133" s="11">
        <f t="shared" si="128"/>
        <v>0.0665667926484411</v>
      </c>
      <c r="K133" s="11">
        <f t="shared" si="137"/>
        <v>52.122</v>
      </c>
      <c r="L133" s="11">
        <f t="shared" si="138"/>
        <v>0.52122</v>
      </c>
      <c r="M133" s="6" t="s">
        <v>111</v>
      </c>
      <c r="N133" s="11">
        <f>(O132-P132)*$C$24/100</f>
        <v>1.22665631345023</v>
      </c>
      <c r="O133" s="11">
        <f t="shared" si="139"/>
        <v>0.585780858602644</v>
      </c>
      <c r="P133" s="11">
        <f t="shared" si="129"/>
        <v>0.038993552952028</v>
      </c>
      <c r="Q133" s="15">
        <f t="shared" si="140"/>
        <v>0.0101383237675273</v>
      </c>
      <c r="R133" s="11">
        <f t="shared" si="141"/>
        <v>0.1355172</v>
      </c>
      <c r="S133" s="16">
        <f t="shared" si="130"/>
        <v>0.0748120811788266</v>
      </c>
      <c r="T133" s="3">
        <v>0.01</v>
      </c>
      <c r="U133" s="17">
        <f t="shared" si="131"/>
        <v>0.000748120811788266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32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3"/>
        <v>0.005</v>
      </c>
      <c r="AT133" s="2">
        <f t="shared" si="142"/>
        <v>0.00623812081178827</v>
      </c>
      <c r="AU133" s="24">
        <f t="shared" si="143"/>
        <v>52.122</v>
      </c>
      <c r="AV133" s="1">
        <f t="shared" si="144"/>
        <v>0.26</v>
      </c>
      <c r="AW133" s="2">
        <f t="shared" si="134"/>
        <v>0.00833333333333333</v>
      </c>
      <c r="AX133" s="1">
        <f t="shared" si="135"/>
        <v>4.71999738335361</v>
      </c>
    </row>
    <row r="134" ht="16.8" spans="1:51">
      <c r="A134" s="6"/>
      <c r="B134" s="6"/>
      <c r="C134" s="8">
        <v>11</v>
      </c>
      <c r="D134" s="9">
        <v>3.2704</v>
      </c>
      <c r="E134" s="12">
        <f t="shared" si="136"/>
        <v>10.6710322580645</v>
      </c>
      <c r="F134" s="8" t="s">
        <v>111</v>
      </c>
      <c r="G134" s="6">
        <v>12</v>
      </c>
      <c r="H134" s="11">
        <f t="shared" si="126"/>
        <v>3.2704</v>
      </c>
      <c r="I134" s="11">
        <f t="shared" si="127"/>
        <v>276.4204</v>
      </c>
      <c r="J134" s="11">
        <f t="shared" si="128"/>
        <v>0.0265684755131742</v>
      </c>
      <c r="K134" s="11">
        <f t="shared" si="137"/>
        <v>52.122</v>
      </c>
      <c r="L134" s="11">
        <f t="shared" si="138"/>
        <v>0.52122</v>
      </c>
      <c r="M134" s="6" t="s">
        <v>109</v>
      </c>
      <c r="N134" s="6"/>
      <c r="O134" s="11">
        <f t="shared" si="139"/>
        <v>1.06800730565062</v>
      </c>
      <c r="P134" s="11">
        <f t="shared" si="129"/>
        <v>0.0283753259480695</v>
      </c>
      <c r="Q134" s="15">
        <f t="shared" si="140"/>
        <v>0.00737758474649807</v>
      </c>
      <c r="R134" s="11">
        <f t="shared" si="141"/>
        <v>0.1355172</v>
      </c>
      <c r="S134" s="16">
        <f t="shared" si="130"/>
        <v>0.0544402094088283</v>
      </c>
      <c r="T134" s="3">
        <v>0.01</v>
      </c>
      <c r="U134" s="17">
        <f t="shared" si="131"/>
        <v>0.000544402094088283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32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3"/>
        <v>0.005</v>
      </c>
      <c r="AT134" s="2">
        <f t="shared" si="142"/>
        <v>0.00603440209408828</v>
      </c>
      <c r="AU134" s="24">
        <f t="shared" si="143"/>
        <v>52.122</v>
      </c>
      <c r="AV134" s="1">
        <f t="shared" si="144"/>
        <v>0.26</v>
      </c>
      <c r="AW134" s="2">
        <f t="shared" si="134"/>
        <v>0.00833333333333333</v>
      </c>
      <c r="AX134" s="1">
        <f t="shared" si="135"/>
        <v>4.56585612134614</v>
      </c>
      <c r="AY134" s="1">
        <f>SUM(AX123:AX134)</f>
        <v>101.046907184114</v>
      </c>
    </row>
    <row r="135" ht="16.8" spans="1:19">
      <c r="A135" s="6"/>
      <c r="B135" s="6"/>
      <c r="C135" s="8">
        <v>12</v>
      </c>
      <c r="D135" s="9">
        <v>-1.80729032258065</v>
      </c>
      <c r="E135" s="12">
        <f t="shared" si="136"/>
        <v>3.2704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7" spans="19:45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</row>
    <row r="138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ht="16.8" spans="1:53">
      <c r="A139" s="6" t="s">
        <v>107</v>
      </c>
      <c r="B139" s="6">
        <v>341.64</v>
      </c>
      <c r="C139" s="8" t="s">
        <v>108</v>
      </c>
      <c r="D139" s="9">
        <v>-5.42074193548387</v>
      </c>
      <c r="E139" s="8"/>
      <c r="F139" s="8"/>
      <c r="G139" s="6">
        <v>1</v>
      </c>
      <c r="H139" s="11">
        <f t="shared" ref="H139:H150" si="145">E140</f>
        <v>-5.42074193548387</v>
      </c>
      <c r="I139" s="11">
        <f t="shared" ref="I139:I150" si="146">H139+273.15</f>
        <v>267.729258064516</v>
      </c>
      <c r="J139" s="11">
        <f t="shared" ref="J139:J150" si="147">EXP(($C$18*(I139-$C$16))/($C$19*I139*$C$16))</f>
        <v>0.00846762749209318</v>
      </c>
      <c r="K139" s="11">
        <f>$B$139/12</f>
        <v>28.47</v>
      </c>
      <c r="L139" s="11">
        <f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8">O139*J139</f>
        <v>0.00241073354699893</v>
      </c>
      <c r="Q139" s="15">
        <f t="shared" ref="Q139:Q150" si="149">P139*$B$125</f>
        <v>0.000626790722219721</v>
      </c>
      <c r="R139" s="11">
        <f t="shared" ref="R139:R150" si="150">L139*$B$125</f>
        <v>0.074022</v>
      </c>
      <c r="S139" s="16">
        <f t="shared" ref="S139:S150" si="151">Q139/R139</f>
        <v>0.00846762749209318</v>
      </c>
      <c r="T139" s="3">
        <v>0.01</v>
      </c>
      <c r="U139" s="17">
        <f t="shared" ref="U139:U150" si="152">S139*T139</f>
        <v>8.46762749209318e-5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53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54">AR139*AQ139</f>
        <v>0.005</v>
      </c>
      <c r="AT139" s="2">
        <f>(AS139+AM139+AD139+AA139+U139+X139+AG139+AJ139+AP139)</f>
        <v>0.00557467627492093</v>
      </c>
      <c r="AU139" s="24">
        <f>$B$139/12</f>
        <v>28.47</v>
      </c>
      <c r="AV139" s="1">
        <f t="shared" ref="AV139:AV150" si="155">$B$125</f>
        <v>0.26</v>
      </c>
      <c r="AW139" s="2">
        <f t="shared" ref="AW139:AW150" si="156">$E$11/12</f>
        <v>0.0166666666666667</v>
      </c>
      <c r="AX139" s="1">
        <f>AW139*10000*AV139*0.67*AU139*AT139</f>
        <v>4.60791034064787</v>
      </c>
      <c r="AZ139" s="2">
        <f t="shared" ref="AZ139:AZ150" si="157">$E$12/12</f>
        <v>0</v>
      </c>
      <c r="BA139" s="1">
        <f>AZ139*10000*AV139*0.67*AU139*AT139</f>
        <v>0</v>
      </c>
    </row>
    <row r="140" ht="16.8" spans="1:53">
      <c r="A140" s="6" t="s">
        <v>110</v>
      </c>
      <c r="B140" s="6">
        <v>1</v>
      </c>
      <c r="C140" s="8">
        <v>1</v>
      </c>
      <c r="D140" s="9">
        <v>-5.97361290322581</v>
      </c>
      <c r="E140" s="12">
        <f t="shared" ref="E140:E151" si="158">D139</f>
        <v>-5.42074193548387</v>
      </c>
      <c r="F140" s="8" t="s">
        <v>109</v>
      </c>
      <c r="G140" s="6">
        <v>2</v>
      </c>
      <c r="H140" s="11">
        <f t="shared" si="145"/>
        <v>-5.97361290322581</v>
      </c>
      <c r="I140" s="11">
        <f t="shared" si="146"/>
        <v>267.176387096774</v>
      </c>
      <c r="J140" s="11">
        <f t="shared" si="147"/>
        <v>0.00785376928709459</v>
      </c>
      <c r="K140" s="11">
        <f t="shared" ref="K140:K150" si="159">$B$139/12</f>
        <v>28.47</v>
      </c>
      <c r="L140" s="11">
        <f t="shared" ref="L140:L150" si="160">K140*$B$124/100</f>
        <v>0.2847</v>
      </c>
      <c r="M140" s="6" t="s">
        <v>109</v>
      </c>
      <c r="N140" s="6"/>
      <c r="O140" s="11">
        <f t="shared" ref="O140:O150" si="161">L140+O139-P139-N140</f>
        <v>0.566989266453001</v>
      </c>
      <c r="P140" s="11">
        <f t="shared" si="148"/>
        <v>0.00445300288698087</v>
      </c>
      <c r="Q140" s="15">
        <f t="shared" si="149"/>
        <v>0.00115778075061503</v>
      </c>
      <c r="R140" s="11">
        <f t="shared" si="150"/>
        <v>0.074022</v>
      </c>
      <c r="S140" s="16">
        <f t="shared" si="151"/>
        <v>0.0156410357814572</v>
      </c>
      <c r="T140" s="3">
        <v>0.01</v>
      </c>
      <c r="U140" s="17">
        <f t="shared" si="152"/>
        <v>0.000156410357814572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53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54"/>
        <v>0.005</v>
      </c>
      <c r="AT140" s="2">
        <f t="shared" ref="AT140:AT150" si="162">(AS140+AM140+AD140+AA140+U140+X140+AG140+AJ140+AP140)</f>
        <v>0.00564641035781457</v>
      </c>
      <c r="AU140" s="24">
        <f t="shared" ref="AU140:AU150" si="163">$B$139/12</f>
        <v>28.47</v>
      </c>
      <c r="AV140" s="1">
        <f t="shared" si="155"/>
        <v>0.26</v>
      </c>
      <c r="AW140" s="2">
        <f t="shared" si="156"/>
        <v>0.0166666666666667</v>
      </c>
      <c r="AX140" s="1">
        <f t="shared" ref="AX139:AX150" si="164">AW140*10000*AV140*0.67*AU140*AT140</f>
        <v>4.66720422715201</v>
      </c>
      <c r="AZ140" s="2">
        <f t="shared" si="157"/>
        <v>0</v>
      </c>
      <c r="BA140" s="1">
        <f t="shared" ref="BA140:BA150" si="165">AZ140*10000*AV140*0.67*AU140*AT140</f>
        <v>0</v>
      </c>
    </row>
    <row r="141" ht="16.8" spans="1:53">
      <c r="A141" s="6" t="s">
        <v>72</v>
      </c>
      <c r="B141" s="6">
        <v>0.26</v>
      </c>
      <c r="C141" s="8">
        <v>2</v>
      </c>
      <c r="D141" s="9">
        <v>1.00185714285714</v>
      </c>
      <c r="E141" s="12">
        <f t="shared" si="158"/>
        <v>-5.97361290322581</v>
      </c>
      <c r="F141" s="8" t="s">
        <v>109</v>
      </c>
      <c r="G141" s="6">
        <v>3</v>
      </c>
      <c r="H141" s="11">
        <f t="shared" si="145"/>
        <v>1.00185714285714</v>
      </c>
      <c r="I141" s="11">
        <f t="shared" si="146"/>
        <v>274.151857142857</v>
      </c>
      <c r="J141" s="11">
        <f t="shared" si="147"/>
        <v>0.0198509184468053</v>
      </c>
      <c r="K141" s="11">
        <f t="shared" si="159"/>
        <v>28.47</v>
      </c>
      <c r="L141" s="11">
        <f t="shared" si="160"/>
        <v>0.2847</v>
      </c>
      <c r="M141" s="6" t="s">
        <v>109</v>
      </c>
      <c r="N141" s="6"/>
      <c r="O141" s="11">
        <f t="shared" si="161"/>
        <v>0.84723626356602</v>
      </c>
      <c r="P141" s="11">
        <f t="shared" si="148"/>
        <v>0.0168184179732251</v>
      </c>
      <c r="Q141" s="15">
        <f t="shared" si="149"/>
        <v>0.00437278867303853</v>
      </c>
      <c r="R141" s="11">
        <f t="shared" si="150"/>
        <v>0.074022</v>
      </c>
      <c r="S141" s="16">
        <f t="shared" si="151"/>
        <v>0.0590741762319112</v>
      </c>
      <c r="T141" s="3">
        <v>0.01</v>
      </c>
      <c r="U141" s="17">
        <f t="shared" si="152"/>
        <v>0.000590741762319112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53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54"/>
        <v>0.005</v>
      </c>
      <c r="AT141" s="2">
        <f t="shared" si="162"/>
        <v>0.00608074176231911</v>
      </c>
      <c r="AU141" s="24">
        <f t="shared" si="163"/>
        <v>28.47</v>
      </c>
      <c r="AV141" s="1">
        <f t="shared" si="155"/>
        <v>0.26</v>
      </c>
      <c r="AW141" s="2">
        <f t="shared" si="156"/>
        <v>0.0166666666666667</v>
      </c>
      <c r="AX141" s="1">
        <f t="shared" si="164"/>
        <v>5.02621344515597</v>
      </c>
      <c r="AZ141" s="2">
        <f t="shared" si="157"/>
        <v>0</v>
      </c>
      <c r="BA141" s="1">
        <f t="shared" si="165"/>
        <v>0</v>
      </c>
    </row>
    <row r="142" ht="16.8" spans="1:53">
      <c r="A142" s="6"/>
      <c r="B142" s="6"/>
      <c r="C142" s="8">
        <v>3</v>
      </c>
      <c r="D142" s="9">
        <v>7.08835483870968</v>
      </c>
      <c r="E142" s="12">
        <f t="shared" si="158"/>
        <v>1.00185714285714</v>
      </c>
      <c r="F142" s="8" t="s">
        <v>109</v>
      </c>
      <c r="G142" s="6">
        <v>4</v>
      </c>
      <c r="H142" s="11">
        <f t="shared" si="145"/>
        <v>7.08835483870968</v>
      </c>
      <c r="I142" s="11">
        <f t="shared" si="146"/>
        <v>280.23835483871</v>
      </c>
      <c r="J142" s="11">
        <f t="shared" si="147"/>
        <v>0.0429322512916042</v>
      </c>
      <c r="K142" s="11">
        <f t="shared" si="159"/>
        <v>28.47</v>
      </c>
      <c r="L142" s="11">
        <f t="shared" si="160"/>
        <v>0.2847</v>
      </c>
      <c r="M142" s="6" t="s">
        <v>109</v>
      </c>
      <c r="N142" s="6"/>
      <c r="O142" s="11">
        <f t="shared" si="161"/>
        <v>1.1151178455928</v>
      </c>
      <c r="P142" s="11">
        <f t="shared" si="148"/>
        <v>0.0478745195667422</v>
      </c>
      <c r="Q142" s="15">
        <f t="shared" si="149"/>
        <v>0.012447375087353</v>
      </c>
      <c r="R142" s="11">
        <f t="shared" si="150"/>
        <v>0.074022</v>
      </c>
      <c r="S142" s="16">
        <f t="shared" si="151"/>
        <v>0.168157778597619</v>
      </c>
      <c r="T142" s="3">
        <v>0.01</v>
      </c>
      <c r="U142" s="17">
        <f t="shared" si="152"/>
        <v>0.00168157778597619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53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54"/>
        <v>0.005</v>
      </c>
      <c r="AT142" s="2">
        <f t="shared" si="162"/>
        <v>0.00717157778597619</v>
      </c>
      <c r="AU142" s="24">
        <f t="shared" si="163"/>
        <v>28.47</v>
      </c>
      <c r="AV142" s="1">
        <f t="shared" si="155"/>
        <v>0.26</v>
      </c>
      <c r="AW142" s="2">
        <f t="shared" si="156"/>
        <v>0.0166666666666667</v>
      </c>
      <c r="AX142" s="1">
        <f t="shared" si="164"/>
        <v>5.92787559475441</v>
      </c>
      <c r="AZ142" s="2">
        <f t="shared" si="157"/>
        <v>0</v>
      </c>
      <c r="BA142" s="1">
        <f t="shared" si="165"/>
        <v>0</v>
      </c>
    </row>
    <row r="143" ht="16.8" spans="1:53">
      <c r="A143" s="6"/>
      <c r="B143" s="6"/>
      <c r="C143" s="8">
        <v>4</v>
      </c>
      <c r="D143" s="9">
        <v>13.0207</v>
      </c>
      <c r="E143" s="12">
        <f t="shared" si="158"/>
        <v>7.08835483870968</v>
      </c>
      <c r="F143" s="8" t="s">
        <v>109</v>
      </c>
      <c r="G143" s="6">
        <v>5</v>
      </c>
      <c r="H143" s="11">
        <f t="shared" si="145"/>
        <v>13.0207</v>
      </c>
      <c r="I143" s="11">
        <f t="shared" si="146"/>
        <v>286.1707</v>
      </c>
      <c r="J143" s="11">
        <f t="shared" si="147"/>
        <v>0.0882243985403277</v>
      </c>
      <c r="K143" s="11">
        <f t="shared" si="159"/>
        <v>28.47</v>
      </c>
      <c r="L143" s="11">
        <f t="shared" si="160"/>
        <v>0.2847</v>
      </c>
      <c r="M143" s="6" t="s">
        <v>111</v>
      </c>
      <c r="N143" s="11">
        <f>(O142-P142)*$C$24/100</f>
        <v>1.01388115972475</v>
      </c>
      <c r="O143" s="11">
        <f t="shared" si="161"/>
        <v>0.338062166301303</v>
      </c>
      <c r="P143" s="11">
        <f t="shared" si="148"/>
        <v>0.0298253312911726</v>
      </c>
      <c r="Q143" s="15">
        <f t="shared" si="149"/>
        <v>0.00775458613570489</v>
      </c>
      <c r="R143" s="11">
        <f t="shared" si="150"/>
        <v>0.074022</v>
      </c>
      <c r="S143" s="16">
        <f t="shared" si="151"/>
        <v>0.104760559505348</v>
      </c>
      <c r="T143" s="3">
        <v>0.01</v>
      </c>
      <c r="U143" s="17">
        <f t="shared" si="152"/>
        <v>0.00104760559505348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53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54"/>
        <v>0.0075</v>
      </c>
      <c r="AT143" s="2">
        <f t="shared" si="162"/>
        <v>0.0109976055950535</v>
      </c>
      <c r="AU143" s="24">
        <f t="shared" si="163"/>
        <v>28.47</v>
      </c>
      <c r="AV143" s="1">
        <f t="shared" si="155"/>
        <v>0.26</v>
      </c>
      <c r="AW143" s="2">
        <f t="shared" si="156"/>
        <v>0.0166666666666667</v>
      </c>
      <c r="AX143" s="1">
        <f t="shared" si="164"/>
        <v>9.09038983515371</v>
      </c>
      <c r="AZ143" s="2">
        <f t="shared" si="157"/>
        <v>0</v>
      </c>
      <c r="BA143" s="1">
        <f t="shared" si="165"/>
        <v>0</v>
      </c>
    </row>
    <row r="144" ht="16.8" spans="1:53">
      <c r="A144" s="6"/>
      <c r="B144" s="6"/>
      <c r="C144" s="8">
        <v>5</v>
      </c>
      <c r="D144" s="9">
        <v>18.6176451612903</v>
      </c>
      <c r="E144" s="12">
        <f t="shared" si="158"/>
        <v>13.0207</v>
      </c>
      <c r="F144" s="8" t="s">
        <v>111</v>
      </c>
      <c r="G144" s="6">
        <v>6</v>
      </c>
      <c r="H144" s="11">
        <f t="shared" si="145"/>
        <v>18.6176451612903</v>
      </c>
      <c r="I144" s="11">
        <f t="shared" si="146"/>
        <v>291.76764516129</v>
      </c>
      <c r="J144" s="11">
        <f t="shared" si="147"/>
        <v>0.169452031583251</v>
      </c>
      <c r="K144" s="11">
        <f t="shared" si="159"/>
        <v>28.47</v>
      </c>
      <c r="L144" s="11">
        <f t="shared" si="160"/>
        <v>0.2847</v>
      </c>
      <c r="M144" s="6" t="s">
        <v>109</v>
      </c>
      <c r="N144" s="6"/>
      <c r="O144" s="11">
        <f t="shared" si="161"/>
        <v>0.59293683501013</v>
      </c>
      <c r="P144" s="11">
        <f t="shared" si="148"/>
        <v>0.100474351293009</v>
      </c>
      <c r="Q144" s="15">
        <f t="shared" si="149"/>
        <v>0.0261233313361825</v>
      </c>
      <c r="R144" s="11">
        <f t="shared" si="150"/>
        <v>0.074022</v>
      </c>
      <c r="S144" s="16">
        <f t="shared" si="151"/>
        <v>0.352913070927325</v>
      </c>
      <c r="T144" s="3">
        <v>0.01</v>
      </c>
      <c r="U144" s="17">
        <f t="shared" si="152"/>
        <v>0.00352913070927325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53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54"/>
        <v>0.0075</v>
      </c>
      <c r="AT144" s="2">
        <f t="shared" si="162"/>
        <v>0.0134791307092733</v>
      </c>
      <c r="AU144" s="24">
        <f t="shared" si="163"/>
        <v>28.47</v>
      </c>
      <c r="AV144" s="1">
        <f t="shared" si="155"/>
        <v>0.26</v>
      </c>
      <c r="AW144" s="2">
        <f t="shared" si="156"/>
        <v>0.0166666666666667</v>
      </c>
      <c r="AX144" s="1">
        <f t="shared" si="164"/>
        <v>11.1415663825404</v>
      </c>
      <c r="AZ144" s="2">
        <f t="shared" si="157"/>
        <v>0</v>
      </c>
      <c r="BA144" s="1">
        <f t="shared" si="165"/>
        <v>0</v>
      </c>
    </row>
    <row r="145" ht="16.8" spans="1:53">
      <c r="A145" s="6"/>
      <c r="B145" s="6"/>
      <c r="C145" s="8">
        <v>6</v>
      </c>
      <c r="D145" s="9">
        <v>23.6506666666667</v>
      </c>
      <c r="E145" s="12">
        <f t="shared" si="158"/>
        <v>18.6176451612903</v>
      </c>
      <c r="F145" s="8" t="s">
        <v>109</v>
      </c>
      <c r="G145" s="6">
        <v>7</v>
      </c>
      <c r="H145" s="11">
        <f t="shared" si="145"/>
        <v>23.6506666666667</v>
      </c>
      <c r="I145" s="11">
        <f t="shared" si="146"/>
        <v>296.800666666667</v>
      </c>
      <c r="J145" s="11">
        <f t="shared" si="147"/>
        <v>0.298411559717708</v>
      </c>
      <c r="K145" s="11">
        <f t="shared" si="159"/>
        <v>28.47</v>
      </c>
      <c r="L145" s="11">
        <f t="shared" si="160"/>
        <v>0.2847</v>
      </c>
      <c r="M145" s="6" t="s">
        <v>109</v>
      </c>
      <c r="N145" s="6"/>
      <c r="O145" s="11">
        <f t="shared" si="161"/>
        <v>0.77716248371712</v>
      </c>
      <c r="P145" s="11">
        <f t="shared" si="148"/>
        <v>0.231914268920113</v>
      </c>
      <c r="Q145" s="15">
        <f t="shared" si="149"/>
        <v>0.0602977099192295</v>
      </c>
      <c r="R145" s="11">
        <f t="shared" si="150"/>
        <v>0.074022</v>
      </c>
      <c r="S145" s="16">
        <f t="shared" si="151"/>
        <v>0.814591741904157</v>
      </c>
      <c r="T145" s="3">
        <v>0.01</v>
      </c>
      <c r="U145" s="17">
        <f t="shared" si="152"/>
        <v>0.00814591741904157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53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54"/>
        <v>0.0075</v>
      </c>
      <c r="AT145" s="2">
        <f t="shared" si="162"/>
        <v>0.0180959174190416</v>
      </c>
      <c r="AU145" s="24">
        <f t="shared" si="163"/>
        <v>28.47</v>
      </c>
      <c r="AV145" s="1">
        <f t="shared" si="155"/>
        <v>0.26</v>
      </c>
      <c r="AW145" s="2">
        <f t="shared" si="156"/>
        <v>0.0166666666666667</v>
      </c>
      <c r="AX145" s="1">
        <f t="shared" si="164"/>
        <v>14.957705324314</v>
      </c>
      <c r="AZ145" s="2">
        <f t="shared" si="157"/>
        <v>0</v>
      </c>
      <c r="BA145" s="1">
        <f t="shared" si="165"/>
        <v>0</v>
      </c>
    </row>
    <row r="146" ht="16.8" spans="1:53">
      <c r="A146" s="6"/>
      <c r="B146" s="6"/>
      <c r="C146" s="8">
        <v>7</v>
      </c>
      <c r="D146" s="9">
        <v>24.8810967741936</v>
      </c>
      <c r="E146" s="12">
        <f t="shared" si="158"/>
        <v>23.6506666666667</v>
      </c>
      <c r="F146" s="8" t="s">
        <v>109</v>
      </c>
      <c r="G146" s="6">
        <v>8</v>
      </c>
      <c r="H146" s="11">
        <f t="shared" si="145"/>
        <v>24.8810967741936</v>
      </c>
      <c r="I146" s="11">
        <f t="shared" si="146"/>
        <v>298.031096774194</v>
      </c>
      <c r="J146" s="11">
        <f t="shared" si="147"/>
        <v>0.341693246041006</v>
      </c>
      <c r="K146" s="11">
        <f t="shared" si="159"/>
        <v>28.47</v>
      </c>
      <c r="L146" s="11">
        <f t="shared" si="160"/>
        <v>0.2847</v>
      </c>
      <c r="M146" s="6" t="s">
        <v>109</v>
      </c>
      <c r="N146" s="6"/>
      <c r="O146" s="11">
        <f t="shared" si="161"/>
        <v>0.829948214797007</v>
      </c>
      <c r="P146" s="11">
        <f t="shared" si="148"/>
        <v>0.283587699559928</v>
      </c>
      <c r="Q146" s="15">
        <f t="shared" si="149"/>
        <v>0.0737328018855812</v>
      </c>
      <c r="R146" s="11">
        <f t="shared" si="150"/>
        <v>0.074022</v>
      </c>
      <c r="S146" s="16">
        <f t="shared" si="151"/>
        <v>0.996093078889805</v>
      </c>
      <c r="T146" s="3">
        <v>0.01</v>
      </c>
      <c r="U146" s="17">
        <f t="shared" si="152"/>
        <v>0.00996093078889805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53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54"/>
        <v>0.0075</v>
      </c>
      <c r="AT146" s="2">
        <f t="shared" si="162"/>
        <v>0.0199109307888981</v>
      </c>
      <c r="AU146" s="24">
        <f t="shared" si="163"/>
        <v>28.47</v>
      </c>
      <c r="AV146" s="1">
        <f t="shared" si="155"/>
        <v>0.26</v>
      </c>
      <c r="AW146" s="2">
        <f t="shared" si="156"/>
        <v>0.0166666666666667</v>
      </c>
      <c r="AX146" s="1">
        <f t="shared" si="164"/>
        <v>16.4579572605566</v>
      </c>
      <c r="AZ146" s="2">
        <f t="shared" si="157"/>
        <v>0</v>
      </c>
      <c r="BA146" s="1">
        <f t="shared" si="165"/>
        <v>0</v>
      </c>
    </row>
    <row r="147" ht="16.8" spans="1:53">
      <c r="A147" s="6"/>
      <c r="B147" s="6"/>
      <c r="C147" s="8">
        <v>8</v>
      </c>
      <c r="D147" s="9">
        <v>23.1873548387097</v>
      </c>
      <c r="E147" s="12">
        <f t="shared" si="158"/>
        <v>24.8810967741936</v>
      </c>
      <c r="F147" s="8" t="s">
        <v>109</v>
      </c>
      <c r="G147" s="6">
        <v>9</v>
      </c>
      <c r="H147" s="11">
        <f t="shared" si="145"/>
        <v>23.1873548387097</v>
      </c>
      <c r="I147" s="11">
        <f t="shared" si="146"/>
        <v>296.33735483871</v>
      </c>
      <c r="J147" s="11">
        <f t="shared" si="147"/>
        <v>0.283491742203091</v>
      </c>
      <c r="K147" s="11">
        <f t="shared" si="159"/>
        <v>28.47</v>
      </c>
      <c r="L147" s="11">
        <f t="shared" si="160"/>
        <v>0.2847</v>
      </c>
      <c r="M147" s="6" t="s">
        <v>109</v>
      </c>
      <c r="N147" s="6"/>
      <c r="O147" s="11">
        <f t="shared" si="161"/>
        <v>0.831060515237079</v>
      </c>
      <c r="P147" s="11">
        <f t="shared" si="148"/>
        <v>0.235598793340758</v>
      </c>
      <c r="Q147" s="15">
        <f t="shared" si="149"/>
        <v>0.0612556862685971</v>
      </c>
      <c r="R147" s="11">
        <f t="shared" si="150"/>
        <v>0.074022</v>
      </c>
      <c r="S147" s="16">
        <f t="shared" si="151"/>
        <v>0.827533520691107</v>
      </c>
      <c r="T147" s="3">
        <v>0.01</v>
      </c>
      <c r="U147" s="17">
        <f t="shared" si="152"/>
        <v>0.00827533520691107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53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54"/>
        <v>0.0075</v>
      </c>
      <c r="AT147" s="2">
        <f t="shared" si="162"/>
        <v>0.0182253352069111</v>
      </c>
      <c r="AU147" s="24">
        <f t="shared" si="163"/>
        <v>28.47</v>
      </c>
      <c r="AV147" s="1">
        <f t="shared" si="155"/>
        <v>0.26</v>
      </c>
      <c r="AW147" s="2">
        <f t="shared" si="156"/>
        <v>0.0166666666666667</v>
      </c>
      <c r="AX147" s="1">
        <f t="shared" si="164"/>
        <v>15.0646793499933</v>
      </c>
      <c r="AZ147" s="2">
        <f t="shared" si="157"/>
        <v>0</v>
      </c>
      <c r="BA147" s="1">
        <f t="shared" si="165"/>
        <v>0</v>
      </c>
    </row>
    <row r="148" ht="16.8" spans="1:53">
      <c r="A148" s="6"/>
      <c r="B148" s="6"/>
      <c r="C148" s="8">
        <v>9</v>
      </c>
      <c r="D148" s="9">
        <v>20.0157666666667</v>
      </c>
      <c r="E148" s="12">
        <f t="shared" si="158"/>
        <v>23.1873548387097</v>
      </c>
      <c r="F148" s="8" t="s">
        <v>109</v>
      </c>
      <c r="G148" s="6">
        <v>10</v>
      </c>
      <c r="H148" s="11">
        <f t="shared" si="145"/>
        <v>20.0157666666667</v>
      </c>
      <c r="I148" s="11">
        <f t="shared" si="146"/>
        <v>293.165766666667</v>
      </c>
      <c r="J148" s="11">
        <f t="shared" si="147"/>
        <v>0.198685113120389</v>
      </c>
      <c r="K148" s="11">
        <f t="shared" si="159"/>
        <v>28.47</v>
      </c>
      <c r="L148" s="11">
        <f t="shared" si="160"/>
        <v>0.2847</v>
      </c>
      <c r="M148" s="6" t="s">
        <v>109</v>
      </c>
      <c r="N148" s="6"/>
      <c r="O148" s="11">
        <f t="shared" si="161"/>
        <v>0.880161721896321</v>
      </c>
      <c r="P148" s="11">
        <f t="shared" si="148"/>
        <v>0.174875031279207</v>
      </c>
      <c r="Q148" s="15">
        <f t="shared" si="149"/>
        <v>0.0454675081325938</v>
      </c>
      <c r="R148" s="11">
        <f t="shared" si="150"/>
        <v>0.074022</v>
      </c>
      <c r="S148" s="16">
        <f t="shared" si="151"/>
        <v>0.614243172740453</v>
      </c>
      <c r="T148" s="3">
        <v>0.01</v>
      </c>
      <c r="U148" s="17">
        <f t="shared" si="152"/>
        <v>0.00614243172740453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53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54"/>
        <v>0.0075</v>
      </c>
      <c r="AT148" s="2">
        <f t="shared" si="162"/>
        <v>0.0160924317274045</v>
      </c>
      <c r="AU148" s="24">
        <f t="shared" si="163"/>
        <v>28.47</v>
      </c>
      <c r="AV148" s="1">
        <f t="shared" si="155"/>
        <v>0.26</v>
      </c>
      <c r="AW148" s="2">
        <f t="shared" si="156"/>
        <v>0.0166666666666667</v>
      </c>
      <c r="AX148" s="1">
        <f t="shared" si="164"/>
        <v>13.3016661248063</v>
      </c>
      <c r="AZ148" s="2">
        <f t="shared" si="157"/>
        <v>0</v>
      </c>
      <c r="BA148" s="1">
        <f t="shared" si="165"/>
        <v>0</v>
      </c>
    </row>
    <row r="149" ht="16.8" spans="1:53">
      <c r="A149" s="6"/>
      <c r="B149" s="6"/>
      <c r="C149" s="8">
        <v>10</v>
      </c>
      <c r="D149" s="9">
        <v>10.6710322580645</v>
      </c>
      <c r="E149" s="12">
        <f t="shared" si="158"/>
        <v>20.0157666666667</v>
      </c>
      <c r="F149" s="8" t="s">
        <v>109</v>
      </c>
      <c r="G149" s="6">
        <v>11</v>
      </c>
      <c r="H149" s="11">
        <f t="shared" si="145"/>
        <v>10.6710322580645</v>
      </c>
      <c r="I149" s="11">
        <f t="shared" si="146"/>
        <v>283.821032258064</v>
      </c>
      <c r="J149" s="11">
        <f t="shared" si="147"/>
        <v>0.0665667926484411</v>
      </c>
      <c r="K149" s="11">
        <f t="shared" si="159"/>
        <v>28.47</v>
      </c>
      <c r="L149" s="11">
        <f t="shared" si="160"/>
        <v>0.2847</v>
      </c>
      <c r="M149" s="6" t="s">
        <v>111</v>
      </c>
      <c r="N149" s="11">
        <f>(O148-P148)*$C$24/100</f>
        <v>0.670022356086258</v>
      </c>
      <c r="O149" s="11">
        <f t="shared" si="161"/>
        <v>0.319964334530856</v>
      </c>
      <c r="P149" s="11">
        <f t="shared" si="148"/>
        <v>0.0212989995116119</v>
      </c>
      <c r="Q149" s="15">
        <f t="shared" si="149"/>
        <v>0.0055377398730191</v>
      </c>
      <c r="R149" s="11">
        <f t="shared" si="150"/>
        <v>0.074022</v>
      </c>
      <c r="S149" s="16">
        <f t="shared" si="151"/>
        <v>0.0748120811788266</v>
      </c>
      <c r="T149" s="3">
        <v>0.01</v>
      </c>
      <c r="U149" s="17">
        <f t="shared" si="152"/>
        <v>0.000748120811788266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53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54"/>
        <v>0.005</v>
      </c>
      <c r="AT149" s="2">
        <f t="shared" si="162"/>
        <v>0.00623812081178827</v>
      </c>
      <c r="AU149" s="24">
        <f t="shared" si="163"/>
        <v>28.47</v>
      </c>
      <c r="AV149" s="1">
        <f t="shared" si="155"/>
        <v>0.26</v>
      </c>
      <c r="AW149" s="2">
        <f t="shared" si="156"/>
        <v>0.0166666666666667</v>
      </c>
      <c r="AX149" s="1">
        <f t="shared" si="164"/>
        <v>5.15629966248713</v>
      </c>
      <c r="AZ149" s="2">
        <f t="shared" si="157"/>
        <v>0</v>
      </c>
      <c r="BA149" s="1">
        <f t="shared" si="165"/>
        <v>0</v>
      </c>
    </row>
    <row r="150" ht="16.8" spans="1:54">
      <c r="A150" s="6"/>
      <c r="B150" s="6"/>
      <c r="C150" s="8">
        <v>11</v>
      </c>
      <c r="D150" s="9">
        <v>3.2704</v>
      </c>
      <c r="E150" s="12">
        <f t="shared" si="158"/>
        <v>10.6710322580645</v>
      </c>
      <c r="F150" s="8" t="s">
        <v>111</v>
      </c>
      <c r="G150" s="6">
        <v>12</v>
      </c>
      <c r="H150" s="11">
        <f t="shared" si="145"/>
        <v>3.2704</v>
      </c>
      <c r="I150" s="11">
        <f t="shared" si="146"/>
        <v>276.4204</v>
      </c>
      <c r="J150" s="11">
        <f t="shared" si="147"/>
        <v>0.0265684755131742</v>
      </c>
      <c r="K150" s="11">
        <f t="shared" si="159"/>
        <v>28.47</v>
      </c>
      <c r="L150" s="11">
        <f t="shared" si="160"/>
        <v>0.2847</v>
      </c>
      <c r="M150" s="6" t="s">
        <v>109</v>
      </c>
      <c r="N150" s="6"/>
      <c r="O150" s="11">
        <f t="shared" si="161"/>
        <v>0.583365335019244</v>
      </c>
      <c r="P150" s="11">
        <f t="shared" si="148"/>
        <v>0.0154991276186934</v>
      </c>
      <c r="Q150" s="15">
        <f t="shared" si="149"/>
        <v>0.00402977318086029</v>
      </c>
      <c r="R150" s="11">
        <f t="shared" si="150"/>
        <v>0.074022</v>
      </c>
      <c r="S150" s="16">
        <f t="shared" si="151"/>
        <v>0.0544402094088283</v>
      </c>
      <c r="T150" s="3">
        <v>0.01</v>
      </c>
      <c r="U150" s="17">
        <f t="shared" si="152"/>
        <v>0.000544402094088283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53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54"/>
        <v>0.005</v>
      </c>
      <c r="AT150" s="2">
        <f t="shared" si="162"/>
        <v>0.00603440209408828</v>
      </c>
      <c r="AU150" s="24">
        <f t="shared" si="163"/>
        <v>28.47</v>
      </c>
      <c r="AV150" s="1">
        <f t="shared" si="155"/>
        <v>0.26</v>
      </c>
      <c r="AW150" s="2">
        <f t="shared" si="156"/>
        <v>0.0166666666666667</v>
      </c>
      <c r="AX150" s="1">
        <f t="shared" si="164"/>
        <v>4.9879100485294</v>
      </c>
      <c r="AY150" s="1">
        <f>SUM(AX139:AX150)</f>
        <v>110.387377596091</v>
      </c>
      <c r="AZ150" s="2">
        <f t="shared" si="157"/>
        <v>0</v>
      </c>
      <c r="BA150" s="1">
        <f t="shared" si="165"/>
        <v>0</v>
      </c>
      <c r="BB150" s="1">
        <f>SUM(BA139:BA150)</f>
        <v>0</v>
      </c>
    </row>
    <row r="151" ht="16.8" spans="1:19">
      <c r="A151" s="6"/>
      <c r="B151" s="6"/>
      <c r="C151" s="8">
        <v>12</v>
      </c>
      <c r="D151" s="9">
        <v>-1.80729032258065</v>
      </c>
      <c r="E151" s="12">
        <f t="shared" si="158"/>
        <v>3.2704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workbookViewId="0">
      <pane xSplit="4" topLeftCell="E1" activePane="topRight" state="frozen"/>
      <selection/>
      <selection pane="topRight" activeCell="AE139" sqref="AE139:AE150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ht="16.8" spans="1:46">
      <c r="A2" s="4" t="s">
        <v>39</v>
      </c>
      <c r="B2" s="5" t="s">
        <v>40</v>
      </c>
      <c r="C2" s="3"/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ht="16.8" spans="1:46">
      <c r="A3" s="4"/>
      <c r="B3" s="5" t="s">
        <v>41</v>
      </c>
      <c r="C3" s="3"/>
      <c r="D3" s="3"/>
      <c r="E3" s="3">
        <v>37.5</v>
      </c>
      <c r="F3" s="3">
        <v>1192.09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ht="16.8" spans="1:46">
      <c r="A4" s="4"/>
      <c r="B4" s="5" t="s">
        <v>42</v>
      </c>
      <c r="C4" s="3"/>
      <c r="D4" s="3"/>
      <c r="E4" s="3">
        <v>10.62</v>
      </c>
      <c r="F4" s="3">
        <v>1166.832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ht="16.8" spans="1:46">
      <c r="A5" s="4"/>
      <c r="B5" s="5" t="s">
        <v>43</v>
      </c>
      <c r="C5" s="3"/>
      <c r="D5" s="3"/>
      <c r="E5" s="3">
        <v>0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ht="16.8" spans="1:46">
      <c r="A7" s="4"/>
      <c r="B7" s="5" t="s">
        <v>45</v>
      </c>
      <c r="C7" s="3"/>
      <c r="D7" s="3"/>
      <c r="E7" s="3">
        <v>10.8</v>
      </c>
      <c r="F7" s="3">
        <v>93.9145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ht="16.8" spans="1:46">
      <c r="A8" s="4"/>
      <c r="B8" s="5" t="s">
        <v>46</v>
      </c>
      <c r="C8" s="3"/>
      <c r="D8" s="3"/>
      <c r="E8" s="3">
        <v>62</v>
      </c>
      <c r="F8" s="3">
        <v>91.104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ht="16.8" spans="1:46">
      <c r="A9" s="4" t="s">
        <v>47</v>
      </c>
      <c r="B9" s="5"/>
      <c r="C9" s="3"/>
      <c r="D9" s="3"/>
      <c r="E9" s="3">
        <v>282.5</v>
      </c>
      <c r="F9" s="3">
        <v>134.758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ht="16.8" spans="1:46">
      <c r="A10" s="4" t="s">
        <v>48</v>
      </c>
      <c r="B10" s="5"/>
      <c r="C10" s="3"/>
      <c r="D10" s="3"/>
      <c r="E10" s="3">
        <v>0.1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ht="16.8" spans="1:46">
      <c r="A11" s="4" t="s">
        <v>49</v>
      </c>
      <c r="B11" s="5"/>
      <c r="C11" s="3"/>
      <c r="D11" s="3"/>
      <c r="E11" s="3">
        <v>0.95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ht="16.8" spans="1:46">
      <c r="A12" s="4" t="s">
        <v>50</v>
      </c>
      <c r="B12" s="5"/>
      <c r="C12" s="3"/>
      <c r="D12" s="3"/>
      <c r="E12" s="3">
        <v>0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8874781.72979952</v>
      </c>
      <c r="J16" s="10" t="s">
        <v>35</v>
      </c>
      <c r="K16" s="10">
        <f>I16/(10000*1000)</f>
        <v>0.887478172979952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v>1192.09</v>
      </c>
      <c r="C29" s="8" t="s">
        <v>108</v>
      </c>
      <c r="D29" s="9">
        <v>-2.56583870967742</v>
      </c>
      <c r="E29" s="8"/>
      <c r="F29" s="8"/>
      <c r="G29" s="6">
        <v>1</v>
      </c>
      <c r="H29" s="11">
        <f t="shared" ref="H29:H40" si="0">E30</f>
        <v>-2.56583870967742</v>
      </c>
      <c r="I29" s="11">
        <f t="shared" ref="I29:I40" si="1">H29+273.15</f>
        <v>270.584161290323</v>
      </c>
      <c r="J29" s="11">
        <f t="shared" ref="J29:J40" si="2">EXP(($C$18*(I29-$C$16))/($C$19*I29*$C$16))</f>
        <v>0.0124281680736613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0.0123462457324425</v>
      </c>
      <c r="Q29" s="15">
        <f t="shared" ref="Q29:Q40" si="6">P29*$B$31</f>
        <v>0.00160501194521752</v>
      </c>
      <c r="R29" s="11">
        <f t="shared" ref="R29:R40" si="7">L29*$B$31</f>
        <v>0.129143083333333</v>
      </c>
      <c r="S29" s="16">
        <f t="shared" ref="S29:S40" si="8">Q29/R29</f>
        <v>0.0124281680736614</v>
      </c>
      <c r="T29" s="3">
        <v>0.01</v>
      </c>
      <c r="U29" s="17">
        <f t="shared" ref="U29:U40" si="9">S29*T29</f>
        <v>0.000124281680736614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0.0220242816807366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0.885</v>
      </c>
      <c r="AU29" s="1">
        <f t="shared" ref="AU29:AU40" si="17">AT29*10000*AS29*0.67*AR29*AQ29</f>
        <v>1686.51798697792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-3.40403225806452</v>
      </c>
      <c r="E30" s="12">
        <f t="shared" ref="E30:E41" si="18">D29</f>
        <v>-2.56583870967742</v>
      </c>
      <c r="F30" s="8" t="s">
        <v>109</v>
      </c>
      <c r="G30" s="6">
        <v>2</v>
      </c>
      <c r="H30" s="11">
        <f t="shared" si="0"/>
        <v>-3.40403225806452</v>
      </c>
      <c r="I30" s="11">
        <f t="shared" si="1"/>
        <v>269.745967741935</v>
      </c>
      <c r="J30" s="11">
        <f t="shared" si="2"/>
        <v>0.0111133804237106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1.97447042093422</v>
      </c>
      <c r="P30" s="11">
        <f t="shared" si="5"/>
        <v>0.0219430409232059</v>
      </c>
      <c r="Q30" s="15">
        <f t="shared" si="6"/>
        <v>0.00285259532001677</v>
      </c>
      <c r="R30" s="11">
        <f t="shared" si="7"/>
        <v>0.129143083333333</v>
      </c>
      <c r="S30" s="16">
        <f t="shared" si="8"/>
        <v>0.0220886418876487</v>
      </c>
      <c r="T30" s="3">
        <v>0.01</v>
      </c>
      <c r="U30" s="17">
        <f t="shared" si="9"/>
        <v>0.000220886418876487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0.0221208864188765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0.885</v>
      </c>
      <c r="AU30" s="1">
        <f t="shared" si="17"/>
        <v>1693.91553259879</v>
      </c>
    </row>
    <row r="31" s="1" customFormat="1" ht="16.8" spans="1:47">
      <c r="A31" s="6" t="s">
        <v>72</v>
      </c>
      <c r="B31" s="6">
        <v>0.13</v>
      </c>
      <c r="C31" s="8">
        <v>2</v>
      </c>
      <c r="D31" s="9">
        <v>2.95335714285714</v>
      </c>
      <c r="E31" s="12">
        <f t="shared" si="18"/>
        <v>-3.40403225806452</v>
      </c>
      <c r="F31" s="8" t="s">
        <v>109</v>
      </c>
      <c r="G31" s="6">
        <v>3</v>
      </c>
      <c r="H31" s="11">
        <f t="shared" si="0"/>
        <v>2.95335714285714</v>
      </c>
      <c r="I31" s="11">
        <f t="shared" si="1"/>
        <v>276.103357142857</v>
      </c>
      <c r="J31" s="11">
        <f t="shared" si="2"/>
        <v>0.0255152893849137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2.94593571334435</v>
      </c>
      <c r="P31" s="11">
        <f t="shared" si="5"/>
        <v>0.0751664022353334</v>
      </c>
      <c r="Q31" s="15">
        <f t="shared" si="6"/>
        <v>0.00977163229059334</v>
      </c>
      <c r="R31" s="11">
        <f t="shared" si="7"/>
        <v>0.129143083333333</v>
      </c>
      <c r="S31" s="16">
        <f t="shared" si="8"/>
        <v>0.0756651617599345</v>
      </c>
      <c r="T31" s="3">
        <v>0.01</v>
      </c>
      <c r="U31" s="17">
        <f t="shared" si="9"/>
        <v>0.000756651617599345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0.0226566516175993</v>
      </c>
      <c r="AR31" s="24">
        <f t="shared" si="15"/>
        <v>99.3408333333333</v>
      </c>
      <c r="AS31" s="1">
        <f t="shared" si="16"/>
        <v>0.13</v>
      </c>
      <c r="AT31" s="2">
        <f t="shared" si="20"/>
        <v>0.885</v>
      </c>
      <c r="AU31" s="1">
        <f t="shared" si="17"/>
        <v>1734.94196231582</v>
      </c>
    </row>
    <row r="32" s="1" customFormat="1" ht="16.8" spans="1:47">
      <c r="A32" s="6"/>
      <c r="B32" s="6"/>
      <c r="C32" s="8">
        <v>3</v>
      </c>
      <c r="D32" s="9">
        <v>9.46648387096774</v>
      </c>
      <c r="E32" s="12">
        <f t="shared" si="18"/>
        <v>2.95335714285714</v>
      </c>
      <c r="F32" s="8" t="s">
        <v>109</v>
      </c>
      <c r="G32" s="6">
        <v>4</v>
      </c>
      <c r="H32" s="11">
        <f t="shared" si="0"/>
        <v>9.46648387096774</v>
      </c>
      <c r="I32" s="11">
        <f t="shared" si="1"/>
        <v>282.616483870968</v>
      </c>
      <c r="J32" s="11">
        <f t="shared" si="2"/>
        <v>0.0575117236609017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3.86417764444235</v>
      </c>
      <c r="P32" s="11">
        <f t="shared" si="5"/>
        <v>0.222235516863803</v>
      </c>
      <c r="Q32" s="15">
        <f t="shared" si="6"/>
        <v>0.0288906171922943</v>
      </c>
      <c r="R32" s="11">
        <f t="shared" si="7"/>
        <v>0.129143083333333</v>
      </c>
      <c r="S32" s="16">
        <f t="shared" si="8"/>
        <v>0.223710139533562</v>
      </c>
      <c r="T32" s="3">
        <v>0.01</v>
      </c>
      <c r="U32" s="17">
        <f t="shared" si="9"/>
        <v>0.00223710139533562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0.0241371013953356</v>
      </c>
      <c r="AR32" s="24">
        <f t="shared" si="15"/>
        <v>99.3408333333333</v>
      </c>
      <c r="AS32" s="1">
        <f t="shared" si="16"/>
        <v>0.13</v>
      </c>
      <c r="AT32" s="2">
        <f t="shared" si="20"/>
        <v>0.885</v>
      </c>
      <c r="AU32" s="1">
        <f t="shared" si="17"/>
        <v>1848.30798329046</v>
      </c>
    </row>
    <row r="33" s="1" customFormat="1" ht="16.8" spans="1:47">
      <c r="A33" s="6"/>
      <c r="B33" s="6"/>
      <c r="C33" s="8">
        <v>4</v>
      </c>
      <c r="D33" s="9">
        <v>14.9613666666667</v>
      </c>
      <c r="E33" s="12">
        <f t="shared" si="18"/>
        <v>9.46648387096774</v>
      </c>
      <c r="F33" s="8" t="s">
        <v>109</v>
      </c>
      <c r="G33" s="6">
        <v>5</v>
      </c>
      <c r="H33" s="11">
        <f t="shared" si="0"/>
        <v>14.9613666666667</v>
      </c>
      <c r="I33" s="11">
        <f t="shared" si="1"/>
        <v>288.111366666667</v>
      </c>
      <c r="J33" s="11">
        <f t="shared" si="2"/>
        <v>0.110948473838626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3.45984502119962</v>
      </c>
      <c r="O33" s="11">
        <f t="shared" si="19"/>
        <v>1.17550543971226</v>
      </c>
      <c r="P33" s="11">
        <f t="shared" si="5"/>
        <v>0.130420534525079</v>
      </c>
      <c r="Q33" s="15">
        <f t="shared" si="6"/>
        <v>0.0169546694882602</v>
      </c>
      <c r="R33" s="11">
        <f t="shared" si="7"/>
        <v>0.129143083333333</v>
      </c>
      <c r="S33" s="16">
        <f t="shared" si="8"/>
        <v>0.131285927597828</v>
      </c>
      <c r="T33" s="3">
        <v>0.01</v>
      </c>
      <c r="U33" s="17">
        <f t="shared" si="9"/>
        <v>0.00131285927597828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0.0307628592759783</v>
      </c>
      <c r="AR33" s="24">
        <f t="shared" si="15"/>
        <v>99.3408333333333</v>
      </c>
      <c r="AS33" s="1">
        <f t="shared" si="16"/>
        <v>0.13</v>
      </c>
      <c r="AT33" s="2">
        <f t="shared" si="20"/>
        <v>0.885</v>
      </c>
      <c r="AU33" s="1">
        <f t="shared" si="17"/>
        <v>2355.67798541126</v>
      </c>
    </row>
    <row r="34" s="1" customFormat="1" ht="16.8" spans="1:47">
      <c r="A34" s="6"/>
      <c r="B34" s="6"/>
      <c r="C34" s="8">
        <v>5</v>
      </c>
      <c r="D34" s="9">
        <v>20.8628709677419</v>
      </c>
      <c r="E34" s="12">
        <f t="shared" si="18"/>
        <v>14.9613666666667</v>
      </c>
      <c r="F34" s="8" t="s">
        <v>111</v>
      </c>
      <c r="G34" s="6">
        <v>6</v>
      </c>
      <c r="H34" s="11">
        <f t="shared" si="0"/>
        <v>20.8628709677419</v>
      </c>
      <c r="I34" s="11">
        <f t="shared" si="1"/>
        <v>294.012870967742</v>
      </c>
      <c r="J34" s="11">
        <f t="shared" si="2"/>
        <v>0.218636964315352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2.03849323852051</v>
      </c>
      <c r="P34" s="11">
        <f t="shared" si="5"/>
        <v>0.445689973447497</v>
      </c>
      <c r="Q34" s="15">
        <f t="shared" si="6"/>
        <v>0.0579396965481746</v>
      </c>
      <c r="R34" s="11">
        <f t="shared" si="7"/>
        <v>0.129143083333333</v>
      </c>
      <c r="S34" s="16">
        <f t="shared" si="8"/>
        <v>0.448647306945782</v>
      </c>
      <c r="T34" s="3">
        <v>0.01</v>
      </c>
      <c r="U34" s="17">
        <f t="shared" si="9"/>
        <v>0.00448647306945782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0.0339364730694578</v>
      </c>
      <c r="AR34" s="24">
        <f t="shared" si="15"/>
        <v>99.3408333333333</v>
      </c>
      <c r="AS34" s="1">
        <f t="shared" si="16"/>
        <v>0.13</v>
      </c>
      <c r="AT34" s="2">
        <f t="shared" si="20"/>
        <v>0.885</v>
      </c>
      <c r="AU34" s="1">
        <f t="shared" si="17"/>
        <v>2598.69870336303</v>
      </c>
    </row>
    <row r="35" s="1" customFormat="1" ht="16.8" spans="1:47">
      <c r="A35" s="6"/>
      <c r="B35" s="6"/>
      <c r="C35" s="8">
        <v>6</v>
      </c>
      <c r="D35" s="9">
        <v>25.5247666666667</v>
      </c>
      <c r="E35" s="12">
        <f t="shared" si="18"/>
        <v>20.8628709677419</v>
      </c>
      <c r="F35" s="8" t="s">
        <v>109</v>
      </c>
      <c r="G35" s="6">
        <v>7</v>
      </c>
      <c r="H35" s="11">
        <f t="shared" si="0"/>
        <v>25.5247666666667</v>
      </c>
      <c r="I35" s="11">
        <f t="shared" si="1"/>
        <v>298.674766666667</v>
      </c>
      <c r="J35" s="11">
        <f t="shared" si="2"/>
        <v>0.366618163699712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2.58621159840635</v>
      </c>
      <c r="P35" s="11">
        <f t="shared" si="5"/>
        <v>0.948152147146633</v>
      </c>
      <c r="Q35" s="15">
        <f t="shared" si="6"/>
        <v>0.123259779129062</v>
      </c>
      <c r="R35" s="11">
        <f t="shared" si="7"/>
        <v>0.129143083333333</v>
      </c>
      <c r="S35" s="16">
        <f t="shared" si="8"/>
        <v>0.954443520687165</v>
      </c>
      <c r="T35" s="3">
        <v>0.01</v>
      </c>
      <c r="U35" s="17">
        <f t="shared" si="9"/>
        <v>0.00954443520687165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0.0444444352068716</v>
      </c>
      <c r="AR35" s="24">
        <f t="shared" si="15"/>
        <v>99.3408333333333</v>
      </c>
      <c r="AS35" s="1">
        <f t="shared" si="16"/>
        <v>0.13</v>
      </c>
      <c r="AT35" s="2">
        <f t="shared" si="20"/>
        <v>0.885</v>
      </c>
      <c r="AU35" s="1">
        <f t="shared" si="17"/>
        <v>3403.35001540703</v>
      </c>
    </row>
    <row r="36" s="1" customFormat="1" ht="16.8" spans="1:47">
      <c r="A36" s="6"/>
      <c r="B36" s="6"/>
      <c r="C36" s="8">
        <v>7</v>
      </c>
      <c r="D36" s="9">
        <v>27.2795483870968</v>
      </c>
      <c r="E36" s="12">
        <f t="shared" si="18"/>
        <v>25.5247666666667</v>
      </c>
      <c r="F36" s="8" t="s">
        <v>109</v>
      </c>
      <c r="G36" s="6">
        <v>8</v>
      </c>
      <c r="H36" s="11">
        <f t="shared" si="0"/>
        <v>27.2795483870968</v>
      </c>
      <c r="I36" s="11">
        <f t="shared" si="1"/>
        <v>300.429548387097</v>
      </c>
      <c r="J36" s="11">
        <f t="shared" si="2"/>
        <v>0.443516213725504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2.63146778459305</v>
      </c>
      <c r="P36" s="11">
        <f t="shared" si="5"/>
        <v>1.16709862836335</v>
      </c>
      <c r="Q36" s="15">
        <f t="shared" si="6"/>
        <v>0.151722821687235</v>
      </c>
      <c r="R36" s="11">
        <f t="shared" si="7"/>
        <v>0.129143083333333</v>
      </c>
      <c r="S36" s="16">
        <f t="shared" si="8"/>
        <v>1.17484280048992</v>
      </c>
      <c r="T36" s="3">
        <v>0.01</v>
      </c>
      <c r="U36" s="17">
        <f t="shared" si="9"/>
        <v>0.0117484280048992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0.0466484280048992</v>
      </c>
      <c r="AR36" s="24">
        <f t="shared" si="15"/>
        <v>99.3408333333333</v>
      </c>
      <c r="AS36" s="1">
        <f t="shared" si="16"/>
        <v>0.13</v>
      </c>
      <c r="AT36" s="2">
        <f t="shared" si="20"/>
        <v>0.885</v>
      </c>
      <c r="AU36" s="1">
        <f t="shared" si="17"/>
        <v>3572.12162625572</v>
      </c>
    </row>
    <row r="37" s="1" customFormat="1" ht="16.8" spans="1:47">
      <c r="A37" s="6"/>
      <c r="B37" s="6"/>
      <c r="C37" s="8">
        <v>8</v>
      </c>
      <c r="D37" s="9">
        <v>25.6320967741935</v>
      </c>
      <c r="E37" s="12">
        <f t="shared" si="18"/>
        <v>27.2795483870968</v>
      </c>
      <c r="F37" s="8" t="s">
        <v>109</v>
      </c>
      <c r="G37" s="6">
        <v>9</v>
      </c>
      <c r="H37" s="11">
        <f t="shared" si="0"/>
        <v>25.6320967741935</v>
      </c>
      <c r="I37" s="11">
        <f t="shared" si="1"/>
        <v>298.782096774193</v>
      </c>
      <c r="J37" s="11">
        <f t="shared" si="2"/>
        <v>0.370936770247477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2.45777748956303</v>
      </c>
      <c r="P37" s="11">
        <f t="shared" si="5"/>
        <v>0.911680043965463</v>
      </c>
      <c r="Q37" s="15">
        <f t="shared" si="6"/>
        <v>0.11851840571551</v>
      </c>
      <c r="R37" s="11">
        <f t="shared" si="7"/>
        <v>0.129143083333333</v>
      </c>
      <c r="S37" s="16">
        <f t="shared" si="8"/>
        <v>0.917729410328548</v>
      </c>
      <c r="T37" s="3">
        <v>0.01</v>
      </c>
      <c r="U37" s="17">
        <f t="shared" si="9"/>
        <v>0.00917729410328548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0.0440772941032855</v>
      </c>
      <c r="AR37" s="24">
        <f t="shared" si="15"/>
        <v>99.3408333333333</v>
      </c>
      <c r="AS37" s="1">
        <f t="shared" si="16"/>
        <v>0.13</v>
      </c>
      <c r="AT37" s="2">
        <f t="shared" si="20"/>
        <v>0.885</v>
      </c>
      <c r="AU37" s="1">
        <f t="shared" si="17"/>
        <v>3375.23604175137</v>
      </c>
    </row>
    <row r="38" s="1" customFormat="1" ht="16.8" spans="1:47">
      <c r="A38" s="6"/>
      <c r="B38" s="6"/>
      <c r="C38" s="8">
        <v>9</v>
      </c>
      <c r="D38" s="9">
        <v>22.3959333333333</v>
      </c>
      <c r="E38" s="12">
        <f t="shared" si="18"/>
        <v>25.6320967741935</v>
      </c>
      <c r="F38" s="8" t="s">
        <v>109</v>
      </c>
      <c r="G38" s="6">
        <v>10</v>
      </c>
      <c r="H38" s="11">
        <f t="shared" si="0"/>
        <v>22.3959333333333</v>
      </c>
      <c r="I38" s="11">
        <f t="shared" si="1"/>
        <v>295.545933333333</v>
      </c>
      <c r="J38" s="11">
        <f t="shared" si="2"/>
        <v>0.259614351987522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2.5395057789309</v>
      </c>
      <c r="P38" s="11">
        <f t="shared" si="5"/>
        <v>0.659292147165714</v>
      </c>
      <c r="Q38" s="15">
        <f t="shared" si="6"/>
        <v>0.0857079791315428</v>
      </c>
      <c r="R38" s="11">
        <f t="shared" si="7"/>
        <v>0.129143083333333</v>
      </c>
      <c r="S38" s="16">
        <f t="shared" si="8"/>
        <v>0.663666817605096</v>
      </c>
      <c r="T38" s="3">
        <v>0.01</v>
      </c>
      <c r="U38" s="17">
        <f t="shared" si="9"/>
        <v>0.00663666817605096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0.036086668176051</v>
      </c>
      <c r="AR38" s="24">
        <f t="shared" si="15"/>
        <v>99.3408333333333</v>
      </c>
      <c r="AS38" s="1">
        <f t="shared" si="16"/>
        <v>0.13</v>
      </c>
      <c r="AT38" s="2">
        <f t="shared" si="20"/>
        <v>0.885</v>
      </c>
      <c r="AU38" s="1">
        <f t="shared" si="17"/>
        <v>2763.35073494111</v>
      </c>
    </row>
    <row r="39" s="1" customFormat="1" ht="16.8" spans="1:47">
      <c r="A39" s="6"/>
      <c r="B39" s="6"/>
      <c r="C39" s="8">
        <v>10</v>
      </c>
      <c r="D39" s="9">
        <v>13.0056451612903</v>
      </c>
      <c r="E39" s="12">
        <f t="shared" si="18"/>
        <v>22.3959333333333</v>
      </c>
      <c r="F39" s="8" t="s">
        <v>109</v>
      </c>
      <c r="G39" s="6">
        <v>11</v>
      </c>
      <c r="H39" s="11">
        <f t="shared" si="0"/>
        <v>13.0056451612903</v>
      </c>
      <c r="I39" s="11">
        <f t="shared" si="1"/>
        <v>286.15564516129</v>
      </c>
      <c r="J39" s="11">
        <f t="shared" si="2"/>
        <v>0.088066614000197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1.78620295017693</v>
      </c>
      <c r="O39" s="11">
        <f t="shared" si="19"/>
        <v>1.08741901492159</v>
      </c>
      <c r="P39" s="11">
        <f t="shared" si="5"/>
        <v>0.0957653106435743</v>
      </c>
      <c r="Q39" s="15">
        <f t="shared" si="6"/>
        <v>0.0124494903836647</v>
      </c>
      <c r="R39" s="11">
        <f t="shared" si="7"/>
        <v>0.129143083333333</v>
      </c>
      <c r="S39" s="16">
        <f t="shared" si="8"/>
        <v>0.0964007522689474</v>
      </c>
      <c r="T39" s="3">
        <v>0.01</v>
      </c>
      <c r="U39" s="17">
        <f t="shared" si="9"/>
        <v>0.000964007522689474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0.0228640075226895</v>
      </c>
      <c r="AR39" s="24">
        <f t="shared" si="15"/>
        <v>99.3408333333333</v>
      </c>
      <c r="AS39" s="1">
        <f t="shared" si="16"/>
        <v>0.13</v>
      </c>
      <c r="AT39" s="2">
        <f t="shared" si="20"/>
        <v>0.885</v>
      </c>
      <c r="AU39" s="1">
        <f t="shared" si="17"/>
        <v>1750.82032187869</v>
      </c>
    </row>
    <row r="40" s="1" customFormat="1" ht="16.8" spans="1:48">
      <c r="A40" s="6"/>
      <c r="B40" s="6"/>
      <c r="C40" s="8">
        <v>11</v>
      </c>
      <c r="D40" s="9">
        <v>6.2405</v>
      </c>
      <c r="E40" s="12">
        <f t="shared" si="18"/>
        <v>13.0056451612903</v>
      </c>
      <c r="F40" s="8" t="s">
        <v>111</v>
      </c>
      <c r="G40" s="6">
        <v>12</v>
      </c>
      <c r="H40" s="11">
        <f t="shared" si="0"/>
        <v>6.2405</v>
      </c>
      <c r="I40" s="11">
        <f t="shared" si="1"/>
        <v>279.3905</v>
      </c>
      <c r="J40" s="11">
        <f t="shared" si="2"/>
        <v>0.0386360239308135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1.98506203761135</v>
      </c>
      <c r="P40" s="11">
        <f t="shared" si="5"/>
        <v>0.0766949043893017</v>
      </c>
      <c r="Q40" s="15">
        <f t="shared" si="6"/>
        <v>0.00997033757060922</v>
      </c>
      <c r="R40" s="11">
        <f t="shared" si="7"/>
        <v>0.129143083333333</v>
      </c>
      <c r="S40" s="16">
        <f t="shared" si="8"/>
        <v>0.0772038061448064</v>
      </c>
      <c r="T40" s="3">
        <v>0.01</v>
      </c>
      <c r="U40" s="17">
        <f t="shared" si="9"/>
        <v>0.000772038061448064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0.0226720380614481</v>
      </c>
      <c r="AR40" s="24">
        <f t="shared" si="15"/>
        <v>99.3408333333333</v>
      </c>
      <c r="AS40" s="1">
        <f t="shared" si="16"/>
        <v>0.13</v>
      </c>
      <c r="AT40" s="2">
        <f t="shared" si="20"/>
        <v>0.885</v>
      </c>
      <c r="AU40" s="1">
        <f t="shared" si="17"/>
        <v>1736.12018527368</v>
      </c>
      <c r="AV40" s="1">
        <f>SUM(AU29:AU40)</f>
        <v>28519.0590794649</v>
      </c>
    </row>
    <row r="41" s="1" customFormat="1" ht="16.8" spans="1:46">
      <c r="A41" s="6"/>
      <c r="B41" s="6"/>
      <c r="C41" s="8">
        <v>12</v>
      </c>
      <c r="D41" s="9">
        <v>0.351516129032258</v>
      </c>
      <c r="E41" s="12">
        <f t="shared" si="18"/>
        <v>6.2405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v>1166.832</v>
      </c>
      <c r="C44" s="8" t="s">
        <v>108</v>
      </c>
      <c r="D44" s="9">
        <v>-2.56583870967742</v>
      </c>
      <c r="E44" s="8"/>
      <c r="F44" s="8"/>
      <c r="G44" s="6">
        <v>1</v>
      </c>
      <c r="H44" s="11">
        <f t="shared" ref="H44:H55" si="21">E45</f>
        <v>-2.56583870967742</v>
      </c>
      <c r="I44" s="11">
        <f t="shared" ref="I44:I55" si="22">H44+273.15</f>
        <v>270.584161290323</v>
      </c>
      <c r="J44" s="11">
        <f t="shared" ref="J44:J55" si="23">EXP(($C$18*(I44-$C$16))/($C$19*I44*$C$16))</f>
        <v>0.0124281680736613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0.0120846535081053</v>
      </c>
      <c r="Q44" s="15">
        <f t="shared" ref="Q44:Q55" si="27">P44*$B$46</f>
        <v>0.0015710049560537</v>
      </c>
      <c r="R44" s="11">
        <f t="shared" ref="R44:R55" si="28">L44*$B$46</f>
        <v>0.1264068</v>
      </c>
      <c r="S44" s="16">
        <f t="shared" ref="S44:S55" si="29">Q44/R44</f>
        <v>0.0124281680736613</v>
      </c>
      <c r="T44" s="3">
        <v>0.01</v>
      </c>
      <c r="U44" s="17">
        <f t="shared" ref="U44:U55" si="30">S44*T44</f>
        <v>0.000124281680736613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0.0192242816807366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3.125</v>
      </c>
      <c r="AU44" s="1">
        <f t="shared" ref="AU44:AU55" si="38">AT44*10000*AS44*0.67*AR44*AQ44</f>
        <v>5087.97985251737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-3.40403225806452</v>
      </c>
      <c r="E45" s="12">
        <f t="shared" ref="E45:E56" si="39">D44</f>
        <v>-2.56583870967742</v>
      </c>
      <c r="F45" s="8" t="s">
        <v>109</v>
      </c>
      <c r="G45" s="6">
        <v>2</v>
      </c>
      <c r="H45" s="11">
        <f t="shared" si="21"/>
        <v>-3.40403225806452</v>
      </c>
      <c r="I45" s="11">
        <f t="shared" si="22"/>
        <v>269.745967741935</v>
      </c>
      <c r="J45" s="11">
        <f t="shared" si="23"/>
        <v>0.0111133804237106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1.93263534649189</v>
      </c>
      <c r="P45" s="11">
        <f t="shared" si="26"/>
        <v>0.0214781118258741</v>
      </c>
      <c r="Q45" s="15">
        <f t="shared" si="27"/>
        <v>0.00279215453736363</v>
      </c>
      <c r="R45" s="11">
        <f t="shared" si="28"/>
        <v>0.1264068</v>
      </c>
      <c r="S45" s="16">
        <f t="shared" si="29"/>
        <v>0.0220886418876487</v>
      </c>
      <c r="T45" s="3">
        <v>0.01</v>
      </c>
      <c r="U45" s="17">
        <f t="shared" si="30"/>
        <v>0.000220886418876487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0.0193208864188765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3.125</v>
      </c>
      <c r="AU45" s="1">
        <f t="shared" si="38"/>
        <v>5113.54767187605</v>
      </c>
    </row>
    <row r="46" s="1" customFormat="1" ht="16.8" spans="1:47">
      <c r="A46" s="6" t="s">
        <v>72</v>
      </c>
      <c r="B46" s="6">
        <v>0.13</v>
      </c>
      <c r="C46" s="8">
        <v>2</v>
      </c>
      <c r="D46" s="9">
        <v>2.95335714285714</v>
      </c>
      <c r="E46" s="12">
        <f t="shared" si="39"/>
        <v>-3.40403225806452</v>
      </c>
      <c r="F46" s="8" t="s">
        <v>109</v>
      </c>
      <c r="G46" s="6">
        <v>3</v>
      </c>
      <c r="H46" s="11">
        <f t="shared" si="21"/>
        <v>2.95335714285714</v>
      </c>
      <c r="I46" s="11">
        <f t="shared" si="22"/>
        <v>276.103357142857</v>
      </c>
      <c r="J46" s="11">
        <f t="shared" si="23"/>
        <v>0.0255152893849137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2.88351723466602</v>
      </c>
      <c r="P46" s="11">
        <f t="shared" si="26"/>
        <v>0.0735737766888897</v>
      </c>
      <c r="Q46" s="15">
        <f t="shared" si="27"/>
        <v>0.00956459096955567</v>
      </c>
      <c r="R46" s="11">
        <f t="shared" si="28"/>
        <v>0.1264068</v>
      </c>
      <c r="S46" s="16">
        <f t="shared" si="29"/>
        <v>0.0756651617599343</v>
      </c>
      <c r="T46" s="3">
        <v>0.01</v>
      </c>
      <c r="U46" s="17">
        <f t="shared" si="30"/>
        <v>0.000756651617599343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0.0198566516175993</v>
      </c>
      <c r="AR46" s="24">
        <f t="shared" si="36"/>
        <v>97.236</v>
      </c>
      <c r="AS46" s="1">
        <f t="shared" si="37"/>
        <v>0.13</v>
      </c>
      <c r="AT46" s="2">
        <f t="shared" si="41"/>
        <v>3.125</v>
      </c>
      <c r="AU46" s="1">
        <f t="shared" si="38"/>
        <v>5255.34555967507</v>
      </c>
    </row>
    <row r="47" s="1" customFormat="1" ht="16.8" spans="1:47">
      <c r="A47" s="6"/>
      <c r="B47" s="6"/>
      <c r="C47" s="8">
        <v>3</v>
      </c>
      <c r="D47" s="9">
        <v>9.46648387096774</v>
      </c>
      <c r="E47" s="12">
        <f t="shared" si="39"/>
        <v>2.95335714285714</v>
      </c>
      <c r="F47" s="8" t="s">
        <v>109</v>
      </c>
      <c r="G47" s="6">
        <v>4</v>
      </c>
      <c r="H47" s="11">
        <f t="shared" si="21"/>
        <v>9.46648387096774</v>
      </c>
      <c r="I47" s="11">
        <f t="shared" si="22"/>
        <v>282.616483870968</v>
      </c>
      <c r="J47" s="11">
        <f t="shared" si="23"/>
        <v>0.0575117236609017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3.78230345797713</v>
      </c>
      <c r="P47" s="11">
        <f t="shared" si="26"/>
        <v>0.217526791276854</v>
      </c>
      <c r="Q47" s="15">
        <f t="shared" si="27"/>
        <v>0.028278482865991</v>
      </c>
      <c r="R47" s="11">
        <f t="shared" si="28"/>
        <v>0.1264068</v>
      </c>
      <c r="S47" s="16">
        <f t="shared" si="29"/>
        <v>0.223710139533561</v>
      </c>
      <c r="T47" s="3">
        <v>0.01</v>
      </c>
      <c r="U47" s="17">
        <f t="shared" si="30"/>
        <v>0.00223710139533561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0.0213371013953356</v>
      </c>
      <c r="AR47" s="24">
        <f t="shared" si="36"/>
        <v>97.236</v>
      </c>
      <c r="AS47" s="1">
        <f t="shared" si="37"/>
        <v>0.13</v>
      </c>
      <c r="AT47" s="2">
        <f t="shared" si="41"/>
        <v>3.125</v>
      </c>
      <c r="AU47" s="1">
        <f t="shared" si="38"/>
        <v>5647.16767125669</v>
      </c>
    </row>
    <row r="48" s="1" customFormat="1" ht="16.8" spans="1:47">
      <c r="A48" s="6"/>
      <c r="B48" s="6"/>
      <c r="C48" s="8">
        <v>4</v>
      </c>
      <c r="D48" s="9">
        <v>14.9613666666667</v>
      </c>
      <c r="E48" s="12">
        <f t="shared" si="39"/>
        <v>9.46648387096774</v>
      </c>
      <c r="F48" s="8" t="s">
        <v>109</v>
      </c>
      <c r="G48" s="6">
        <v>5</v>
      </c>
      <c r="H48" s="11">
        <f t="shared" si="21"/>
        <v>14.9613666666667</v>
      </c>
      <c r="I48" s="11">
        <f t="shared" si="22"/>
        <v>288.111366666667</v>
      </c>
      <c r="J48" s="11">
        <f t="shared" si="23"/>
        <v>0.110948473838626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3.38653783336526</v>
      </c>
      <c r="O48" s="11">
        <f t="shared" si="40"/>
        <v>1.15059883333501</v>
      </c>
      <c r="P48" s="11">
        <f t="shared" si="26"/>
        <v>0.127657184559024</v>
      </c>
      <c r="Q48" s="15">
        <f t="shared" si="27"/>
        <v>0.0165954339926731</v>
      </c>
      <c r="R48" s="11">
        <f t="shared" si="28"/>
        <v>0.1264068</v>
      </c>
      <c r="S48" s="16">
        <f t="shared" si="29"/>
        <v>0.131285927597828</v>
      </c>
      <c r="T48" s="3">
        <v>0.01</v>
      </c>
      <c r="U48" s="17">
        <f t="shared" si="30"/>
        <v>0.00131285927597828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0.0293628592759783</v>
      </c>
      <c r="AR48" s="24">
        <f t="shared" si="36"/>
        <v>97.236</v>
      </c>
      <c r="AS48" s="1">
        <f t="shared" si="37"/>
        <v>0.13</v>
      </c>
      <c r="AT48" s="2">
        <f t="shared" si="41"/>
        <v>3.125</v>
      </c>
      <c r="AU48" s="1">
        <f t="shared" si="38"/>
        <v>7771.29876109659</v>
      </c>
    </row>
    <row r="49" s="1" customFormat="1" ht="16.8" spans="1:47">
      <c r="A49" s="6"/>
      <c r="B49" s="6"/>
      <c r="C49" s="8">
        <v>5</v>
      </c>
      <c r="D49" s="9">
        <v>20.8628709677419</v>
      </c>
      <c r="E49" s="12">
        <f t="shared" si="39"/>
        <v>14.9613666666667</v>
      </c>
      <c r="F49" s="8" t="s">
        <v>111</v>
      </c>
      <c r="G49" s="6">
        <v>6</v>
      </c>
      <c r="H49" s="11">
        <f t="shared" si="21"/>
        <v>20.8628709677419</v>
      </c>
      <c r="I49" s="11">
        <f t="shared" si="22"/>
        <v>294.012870967742</v>
      </c>
      <c r="J49" s="11">
        <f t="shared" si="23"/>
        <v>0.218636964315352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1.99530164877599</v>
      </c>
      <c r="P49" s="11">
        <f t="shared" si="26"/>
        <v>0.4362466953818</v>
      </c>
      <c r="Q49" s="15">
        <f t="shared" si="27"/>
        <v>0.056712070399634</v>
      </c>
      <c r="R49" s="11">
        <f t="shared" si="28"/>
        <v>0.1264068</v>
      </c>
      <c r="S49" s="16">
        <f t="shared" si="29"/>
        <v>0.448647306945781</v>
      </c>
      <c r="T49" s="3">
        <v>0.01</v>
      </c>
      <c r="U49" s="17">
        <f t="shared" si="30"/>
        <v>0.00448647306945781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0.0325364730694578</v>
      </c>
      <c r="AR49" s="24">
        <f t="shared" si="36"/>
        <v>97.236</v>
      </c>
      <c r="AS49" s="1">
        <f t="shared" si="37"/>
        <v>0.13</v>
      </c>
      <c r="AT49" s="2">
        <f t="shared" si="41"/>
        <v>3.125</v>
      </c>
      <c r="AU49" s="1">
        <f t="shared" si="38"/>
        <v>8611.24083586734</v>
      </c>
    </row>
    <row r="50" s="1" customFormat="1" ht="16.8" spans="1:47">
      <c r="A50" s="6"/>
      <c r="B50" s="6"/>
      <c r="C50" s="8">
        <v>6</v>
      </c>
      <c r="D50" s="9">
        <v>25.5247666666667</v>
      </c>
      <c r="E50" s="12">
        <f t="shared" si="39"/>
        <v>20.8628709677419</v>
      </c>
      <c r="F50" s="8" t="s">
        <v>109</v>
      </c>
      <c r="G50" s="6">
        <v>7</v>
      </c>
      <c r="H50" s="11">
        <f t="shared" si="21"/>
        <v>25.5247666666667</v>
      </c>
      <c r="I50" s="11">
        <f t="shared" si="22"/>
        <v>298.674766666667</v>
      </c>
      <c r="J50" s="11">
        <f t="shared" si="23"/>
        <v>0.366618163699712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2.53141495339419</v>
      </c>
      <c r="P50" s="11">
        <f t="shared" si="26"/>
        <v>0.92806270177537</v>
      </c>
      <c r="Q50" s="15">
        <f t="shared" si="27"/>
        <v>0.120648151230798</v>
      </c>
      <c r="R50" s="11">
        <f t="shared" si="28"/>
        <v>0.1264068</v>
      </c>
      <c r="S50" s="16">
        <f t="shared" si="29"/>
        <v>0.954443520687163</v>
      </c>
      <c r="T50" s="3">
        <v>0.01</v>
      </c>
      <c r="U50" s="17">
        <f t="shared" si="30"/>
        <v>0.00954443520687163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0.0436444352068716</v>
      </c>
      <c r="AR50" s="24">
        <f t="shared" si="36"/>
        <v>97.236</v>
      </c>
      <c r="AS50" s="1">
        <f t="shared" si="37"/>
        <v>0.13</v>
      </c>
      <c r="AT50" s="2">
        <f t="shared" si="41"/>
        <v>3.125</v>
      </c>
      <c r="AU50" s="1">
        <f t="shared" si="38"/>
        <v>11551.1211651448</v>
      </c>
    </row>
    <row r="51" s="1" customFormat="1" ht="16.8" spans="1:47">
      <c r="A51" s="6"/>
      <c r="B51" s="6"/>
      <c r="C51" s="8">
        <v>7</v>
      </c>
      <c r="D51" s="9">
        <v>27.2795483870968</v>
      </c>
      <c r="E51" s="12">
        <f t="shared" si="39"/>
        <v>25.5247666666667</v>
      </c>
      <c r="F51" s="8" t="s">
        <v>109</v>
      </c>
      <c r="G51" s="6">
        <v>8</v>
      </c>
      <c r="H51" s="11">
        <f t="shared" si="21"/>
        <v>27.2795483870968</v>
      </c>
      <c r="I51" s="11">
        <f t="shared" si="22"/>
        <v>300.429548387097</v>
      </c>
      <c r="J51" s="11">
        <f t="shared" si="23"/>
        <v>0.443516213725504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2.57571225161882</v>
      </c>
      <c r="P51" s="11">
        <f t="shared" si="26"/>
        <v>1.14237014548437</v>
      </c>
      <c r="Q51" s="15">
        <f t="shared" si="27"/>
        <v>0.148508118912968</v>
      </c>
      <c r="R51" s="11">
        <f t="shared" si="28"/>
        <v>0.1264068</v>
      </c>
      <c r="S51" s="16">
        <f t="shared" si="29"/>
        <v>1.17484280048991</v>
      </c>
      <c r="T51" s="3">
        <v>0.01</v>
      </c>
      <c r="U51" s="17">
        <f t="shared" si="30"/>
        <v>0.0117484280048991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0.0458484280048991</v>
      </c>
      <c r="AR51" s="24">
        <f t="shared" si="36"/>
        <v>97.236</v>
      </c>
      <c r="AS51" s="1">
        <f t="shared" si="37"/>
        <v>0.13</v>
      </c>
      <c r="AT51" s="2">
        <f t="shared" si="41"/>
        <v>3.125</v>
      </c>
      <c r="AU51" s="1">
        <f t="shared" si="38"/>
        <v>12134.4392384903</v>
      </c>
    </row>
    <row r="52" s="1" customFormat="1" ht="16.8" spans="1:47">
      <c r="A52" s="6"/>
      <c r="B52" s="6"/>
      <c r="C52" s="8">
        <v>8</v>
      </c>
      <c r="D52" s="9">
        <v>25.6320967741935</v>
      </c>
      <c r="E52" s="12">
        <f t="shared" si="39"/>
        <v>27.2795483870968</v>
      </c>
      <c r="F52" s="8" t="s">
        <v>109</v>
      </c>
      <c r="G52" s="6">
        <v>9</v>
      </c>
      <c r="H52" s="11">
        <f t="shared" si="21"/>
        <v>25.6320967741935</v>
      </c>
      <c r="I52" s="11">
        <f t="shared" si="22"/>
        <v>298.782096774193</v>
      </c>
      <c r="J52" s="11">
        <f t="shared" si="23"/>
        <v>0.370936770247477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2.40570210613445</v>
      </c>
      <c r="P52" s="11">
        <f t="shared" si="26"/>
        <v>0.892363369427065</v>
      </c>
      <c r="Q52" s="15">
        <f t="shared" si="27"/>
        <v>0.116007238025518</v>
      </c>
      <c r="R52" s="11">
        <f t="shared" si="28"/>
        <v>0.1264068</v>
      </c>
      <c r="S52" s="16">
        <f t="shared" si="29"/>
        <v>0.917729410328546</v>
      </c>
      <c r="T52" s="3">
        <v>0.01</v>
      </c>
      <c r="U52" s="17">
        <f t="shared" si="30"/>
        <v>0.00917729410328546</v>
      </c>
      <c r="V52" s="16"/>
      <c r="W52" s="3"/>
      <c r="X52" s="17"/>
      <c r="Y52" s="18">
        <v>0.05</v>
      </c>
      <c r="Z52" s="3">
        <v>0.29</v>
      </c>
      <c r="AA52" s="19">
        <f t="shared" si="31"/>
        <v>0.0145</v>
      </c>
      <c r="AB52" s="3">
        <v>0.02</v>
      </c>
      <c r="AC52" s="3">
        <v>0.28</v>
      </c>
      <c r="AD52" s="19">
        <f t="shared" si="32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0.02</v>
      </c>
      <c r="AO52" s="3">
        <v>0.35</v>
      </c>
      <c r="AP52" s="3">
        <f t="shared" si="34"/>
        <v>0.007</v>
      </c>
      <c r="AQ52" s="1">
        <f t="shared" si="35"/>
        <v>0.0432772941032855</v>
      </c>
      <c r="AR52" s="24">
        <f t="shared" si="36"/>
        <v>97.236</v>
      </c>
      <c r="AS52" s="1">
        <f t="shared" si="37"/>
        <v>0.13</v>
      </c>
      <c r="AT52" s="2">
        <f t="shared" si="41"/>
        <v>3.125</v>
      </c>
      <c r="AU52" s="1">
        <f t="shared" si="38"/>
        <v>11453.9520449093</v>
      </c>
    </row>
    <row r="53" s="1" customFormat="1" ht="16.8" spans="1:47">
      <c r="A53" s="6"/>
      <c r="B53" s="6"/>
      <c r="C53" s="8">
        <v>9</v>
      </c>
      <c r="D53" s="9">
        <v>22.3959333333333</v>
      </c>
      <c r="E53" s="12">
        <f t="shared" si="39"/>
        <v>25.6320967741935</v>
      </c>
      <c r="F53" s="8" t="s">
        <v>109</v>
      </c>
      <c r="G53" s="6">
        <v>10</v>
      </c>
      <c r="H53" s="11">
        <f t="shared" si="21"/>
        <v>22.3959333333333</v>
      </c>
      <c r="I53" s="11">
        <f t="shared" si="22"/>
        <v>295.545933333333</v>
      </c>
      <c r="J53" s="11">
        <f t="shared" si="23"/>
        <v>0.259614351987522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2.48569873670738</v>
      </c>
      <c r="P53" s="11">
        <f t="shared" si="26"/>
        <v>0.64532306676649</v>
      </c>
      <c r="Q53" s="15">
        <f t="shared" si="27"/>
        <v>0.0838919986796436</v>
      </c>
      <c r="R53" s="11">
        <f t="shared" si="28"/>
        <v>0.1264068</v>
      </c>
      <c r="S53" s="16">
        <f t="shared" si="29"/>
        <v>0.663666817605094</v>
      </c>
      <c r="T53" s="3">
        <v>0.01</v>
      </c>
      <c r="U53" s="17">
        <f t="shared" si="30"/>
        <v>0.00663666817605094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0.0346866681760509</v>
      </c>
      <c r="AR53" s="24">
        <f t="shared" si="36"/>
        <v>97.236</v>
      </c>
      <c r="AS53" s="1">
        <f t="shared" si="37"/>
        <v>0.13</v>
      </c>
      <c r="AT53" s="2">
        <f t="shared" si="41"/>
        <v>3.125</v>
      </c>
      <c r="AU53" s="1">
        <f t="shared" si="38"/>
        <v>9180.32058423004</v>
      </c>
    </row>
    <row r="54" s="1" customFormat="1" ht="16.8" spans="1:47">
      <c r="A54" s="6"/>
      <c r="B54" s="6"/>
      <c r="C54" s="8">
        <v>10</v>
      </c>
      <c r="D54" s="9">
        <v>13.0056451612903</v>
      </c>
      <c r="E54" s="12">
        <f t="shared" si="39"/>
        <v>22.3959333333333</v>
      </c>
      <c r="F54" s="8" t="s">
        <v>109</v>
      </c>
      <c r="G54" s="6">
        <v>11</v>
      </c>
      <c r="H54" s="11">
        <f t="shared" si="21"/>
        <v>13.0056451612903</v>
      </c>
      <c r="I54" s="11">
        <f t="shared" si="22"/>
        <v>286.15564516129</v>
      </c>
      <c r="J54" s="11">
        <f t="shared" si="23"/>
        <v>0.088066614000197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1.74835688644385</v>
      </c>
      <c r="O54" s="11">
        <f t="shared" si="40"/>
        <v>1.06437878349704</v>
      </c>
      <c r="P54" s="11">
        <f t="shared" si="26"/>
        <v>0.0937362354762334</v>
      </c>
      <c r="Q54" s="15">
        <f t="shared" si="27"/>
        <v>0.0121857106119103</v>
      </c>
      <c r="R54" s="11">
        <f t="shared" si="28"/>
        <v>0.1264068</v>
      </c>
      <c r="S54" s="16">
        <f t="shared" si="29"/>
        <v>0.0964007522689471</v>
      </c>
      <c r="T54" s="3">
        <v>0.01</v>
      </c>
      <c r="U54" s="17">
        <f t="shared" si="30"/>
        <v>0.000964007522689471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0.0200640075226895</v>
      </c>
      <c r="AR54" s="24">
        <f t="shared" si="36"/>
        <v>97.236</v>
      </c>
      <c r="AS54" s="1">
        <f t="shared" si="37"/>
        <v>0.13</v>
      </c>
      <c r="AT54" s="2">
        <f t="shared" si="41"/>
        <v>3.125</v>
      </c>
      <c r="AU54" s="1">
        <f t="shared" si="38"/>
        <v>5310.22525218687</v>
      </c>
    </row>
    <row r="55" s="1" customFormat="1" ht="16.8" spans="1:48">
      <c r="A55" s="6"/>
      <c r="B55" s="6"/>
      <c r="C55" s="8">
        <v>11</v>
      </c>
      <c r="D55" s="9">
        <v>6.2405</v>
      </c>
      <c r="E55" s="12">
        <f t="shared" si="39"/>
        <v>13.0056451612903</v>
      </c>
      <c r="F55" s="8" t="s">
        <v>111</v>
      </c>
      <c r="G55" s="6">
        <v>12</v>
      </c>
      <c r="H55" s="11">
        <f t="shared" si="21"/>
        <v>6.2405</v>
      </c>
      <c r="I55" s="11">
        <f t="shared" si="22"/>
        <v>279.3905</v>
      </c>
      <c r="J55" s="11">
        <f t="shared" si="23"/>
        <v>0.0386360239308135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1.94300254802081</v>
      </c>
      <c r="P55" s="11">
        <f t="shared" si="26"/>
        <v>0.0750698929429638</v>
      </c>
      <c r="Q55" s="15">
        <f t="shared" si="27"/>
        <v>0.00975908608258529</v>
      </c>
      <c r="R55" s="11">
        <f t="shared" si="28"/>
        <v>0.1264068</v>
      </c>
      <c r="S55" s="16">
        <f t="shared" si="29"/>
        <v>0.0772038061448062</v>
      </c>
      <c r="T55" s="3">
        <v>0.01</v>
      </c>
      <c r="U55" s="17">
        <f t="shared" si="30"/>
        <v>0.000772038061448062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0.0198720380614481</v>
      </c>
      <c r="AR55" s="24">
        <f t="shared" si="36"/>
        <v>97.236</v>
      </c>
      <c r="AS55" s="1">
        <f t="shared" si="37"/>
        <v>0.13</v>
      </c>
      <c r="AT55" s="2">
        <f t="shared" si="41"/>
        <v>3.125</v>
      </c>
      <c r="AU55" s="1">
        <f t="shared" si="38"/>
        <v>5259.41780110413</v>
      </c>
      <c r="AV55" s="1">
        <f>SUM(AU44:AU55)</f>
        <v>92376.0564383545</v>
      </c>
    </row>
    <row r="56" s="1" customFormat="1" ht="16.8" spans="1:46">
      <c r="A56" s="6"/>
      <c r="B56" s="6"/>
      <c r="C56" s="8">
        <v>12</v>
      </c>
      <c r="D56" s="9">
        <v>0.351516129032258</v>
      </c>
      <c r="E56" s="12">
        <f t="shared" si="39"/>
        <v>6.2405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v>1655.64</v>
      </c>
      <c r="C60" s="8" t="s">
        <v>108</v>
      </c>
      <c r="D60" s="9">
        <v>-2.56583870967742</v>
      </c>
      <c r="E60" s="8"/>
      <c r="F60" s="8"/>
      <c r="G60" s="6">
        <v>1</v>
      </c>
      <c r="H60" s="11">
        <f t="shared" ref="H60:H71" si="42">E61</f>
        <v>-2.56583870967742</v>
      </c>
      <c r="I60" s="11">
        <f t="shared" ref="I60:I71" si="43">H60+273.15</f>
        <v>270.584161290323</v>
      </c>
      <c r="J60" s="11">
        <f t="shared" ref="J60:J71" si="44">EXP(($C$18*(I60-$C$16))/($C$19*I60*$C$16))</f>
        <v>0.0124281680736613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0.0171471434912306</v>
      </c>
      <c r="Q60" s="15">
        <f t="shared" ref="Q60:Q71" si="48">P60*$B$62</f>
        <v>0.00171471434912306</v>
      </c>
      <c r="R60" s="11">
        <f t="shared" ref="R60:R71" si="49">L60*$B$62</f>
        <v>0.13797</v>
      </c>
      <c r="S60" s="16">
        <f t="shared" ref="S60:S71" si="50">Q60/R60</f>
        <v>0.0124281680736613</v>
      </c>
      <c r="T60" s="3">
        <v>0.01</v>
      </c>
      <c r="U60" s="17">
        <f t="shared" ref="U60:U71" si="51">S60*T60</f>
        <v>0.000124281680736613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0.0124242816807366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-3.40403225806452</v>
      </c>
      <c r="E61" s="12">
        <f t="shared" ref="E61:E72" si="60">D60</f>
        <v>-2.56583870967742</v>
      </c>
      <c r="F61" s="8" t="s">
        <v>109</v>
      </c>
      <c r="G61" s="6">
        <v>2</v>
      </c>
      <c r="H61" s="11">
        <f t="shared" si="42"/>
        <v>-3.40403225806452</v>
      </c>
      <c r="I61" s="11">
        <f t="shared" si="43"/>
        <v>269.745967741935</v>
      </c>
      <c r="J61" s="11">
        <f t="shared" si="44"/>
        <v>0.0111133804237106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2.74225285650877</v>
      </c>
      <c r="P61" s="11">
        <f t="shared" si="47"/>
        <v>0.0304756992123889</v>
      </c>
      <c r="Q61" s="15">
        <f t="shared" si="48"/>
        <v>0.00304756992123889</v>
      </c>
      <c r="R61" s="11">
        <f t="shared" si="49"/>
        <v>0.13797</v>
      </c>
      <c r="S61" s="16">
        <f t="shared" si="50"/>
        <v>0.0220886418876487</v>
      </c>
      <c r="T61" s="3">
        <v>0.01</v>
      </c>
      <c r="U61" s="17">
        <f t="shared" si="51"/>
        <v>0.000220886418876487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0.0125208864188765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ht="16.8" spans="1:47">
      <c r="A62" s="6" t="s">
        <v>72</v>
      </c>
      <c r="B62" s="6">
        <v>0.1</v>
      </c>
      <c r="C62" s="8">
        <v>2</v>
      </c>
      <c r="D62" s="9">
        <v>2.95335714285714</v>
      </c>
      <c r="E62" s="12">
        <f t="shared" si="60"/>
        <v>-3.40403225806452</v>
      </c>
      <c r="F62" s="8" t="s">
        <v>109</v>
      </c>
      <c r="G62" s="6">
        <v>3</v>
      </c>
      <c r="H62" s="11">
        <f t="shared" si="42"/>
        <v>2.95335714285714</v>
      </c>
      <c r="I62" s="11">
        <f t="shared" si="43"/>
        <v>276.103357142857</v>
      </c>
      <c r="J62" s="11">
        <f t="shared" si="44"/>
        <v>0.0255152893849137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4.09147715729638</v>
      </c>
      <c r="P62" s="11">
        <f t="shared" si="47"/>
        <v>0.104395223680181</v>
      </c>
      <c r="Q62" s="15">
        <f t="shared" si="48"/>
        <v>0.0104395223680181</v>
      </c>
      <c r="R62" s="11">
        <f t="shared" si="49"/>
        <v>0.13797</v>
      </c>
      <c r="S62" s="16">
        <f t="shared" si="50"/>
        <v>0.0756651617599343</v>
      </c>
      <c r="T62" s="3">
        <v>0.01</v>
      </c>
      <c r="U62" s="17">
        <f t="shared" si="51"/>
        <v>0.000756651617599343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0.0130566516175993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ht="16.8" spans="1:47">
      <c r="A63" s="6"/>
      <c r="B63" s="6"/>
      <c r="C63" s="8">
        <v>3</v>
      </c>
      <c r="D63" s="9">
        <v>9.46648387096774</v>
      </c>
      <c r="E63" s="12">
        <f t="shared" si="60"/>
        <v>2.95335714285714</v>
      </c>
      <c r="F63" s="8" t="s">
        <v>109</v>
      </c>
      <c r="G63" s="6">
        <v>4</v>
      </c>
      <c r="H63" s="11">
        <f t="shared" si="42"/>
        <v>9.46648387096774</v>
      </c>
      <c r="I63" s="11">
        <f t="shared" si="43"/>
        <v>282.616483870968</v>
      </c>
      <c r="J63" s="11">
        <f t="shared" si="44"/>
        <v>0.0575117236609017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5.3667819336162</v>
      </c>
      <c r="P63" s="11">
        <f t="shared" si="47"/>
        <v>0.308652879514455</v>
      </c>
      <c r="Q63" s="15">
        <f t="shared" si="48"/>
        <v>0.0308652879514455</v>
      </c>
      <c r="R63" s="11">
        <f t="shared" si="49"/>
        <v>0.13797</v>
      </c>
      <c r="S63" s="16">
        <f t="shared" si="50"/>
        <v>0.223710139533561</v>
      </c>
      <c r="T63" s="3">
        <v>0.01</v>
      </c>
      <c r="U63" s="17">
        <f t="shared" si="51"/>
        <v>0.00223710139533561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0.0145371013953356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ht="16.8" spans="1:47">
      <c r="A64" s="6"/>
      <c r="B64" s="6"/>
      <c r="C64" s="8">
        <v>4</v>
      </c>
      <c r="D64" s="9">
        <v>14.9613666666667</v>
      </c>
      <c r="E64" s="12">
        <f t="shared" si="60"/>
        <v>9.46648387096774</v>
      </c>
      <c r="F64" s="8" t="s">
        <v>109</v>
      </c>
      <c r="G64" s="6">
        <v>5</v>
      </c>
      <c r="H64" s="11">
        <f t="shared" si="42"/>
        <v>14.9613666666667</v>
      </c>
      <c r="I64" s="11">
        <f t="shared" si="43"/>
        <v>288.111366666667</v>
      </c>
      <c r="J64" s="11">
        <f t="shared" si="44"/>
        <v>0.110948473838626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4.80522260139666</v>
      </c>
      <c r="O64" s="11">
        <f t="shared" si="61"/>
        <v>1.63260645270509</v>
      </c>
      <c r="P64" s="11">
        <f t="shared" si="47"/>
        <v>0.181135194306723</v>
      </c>
      <c r="Q64" s="15">
        <f t="shared" si="48"/>
        <v>0.0181135194306723</v>
      </c>
      <c r="R64" s="11">
        <f t="shared" si="49"/>
        <v>0.13797</v>
      </c>
      <c r="S64" s="16">
        <f t="shared" si="50"/>
        <v>0.131285927597828</v>
      </c>
      <c r="T64" s="3">
        <v>0.01</v>
      </c>
      <c r="U64" s="17">
        <f t="shared" si="51"/>
        <v>0.00131285927597828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0.0193628592759783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ht="16.8" spans="1:47">
      <c r="A65" s="6"/>
      <c r="B65" s="6"/>
      <c r="C65" s="8">
        <v>5</v>
      </c>
      <c r="D65" s="9">
        <v>20.8628709677419</v>
      </c>
      <c r="E65" s="12">
        <f t="shared" si="60"/>
        <v>14.9613666666667</v>
      </c>
      <c r="F65" s="8" t="s">
        <v>111</v>
      </c>
      <c r="G65" s="6">
        <v>6</v>
      </c>
      <c r="H65" s="11">
        <f t="shared" si="42"/>
        <v>20.8628709677419</v>
      </c>
      <c r="I65" s="11">
        <f t="shared" si="43"/>
        <v>294.012870967742</v>
      </c>
      <c r="J65" s="11">
        <f t="shared" si="44"/>
        <v>0.218636964315352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2.83117125839836</v>
      </c>
      <c r="P65" s="11">
        <f t="shared" si="47"/>
        <v>0.618998689393094</v>
      </c>
      <c r="Q65" s="15">
        <f t="shared" si="48"/>
        <v>0.0618998689393094</v>
      </c>
      <c r="R65" s="11">
        <f t="shared" si="49"/>
        <v>0.13797</v>
      </c>
      <c r="S65" s="16">
        <f t="shared" si="50"/>
        <v>0.448647306945781</v>
      </c>
      <c r="T65" s="3">
        <v>0.01</v>
      </c>
      <c r="U65" s="17">
        <f t="shared" si="51"/>
        <v>0.00448647306945781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0.0225364730694578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ht="16.8" spans="1:47">
      <c r="A66" s="6"/>
      <c r="B66" s="6"/>
      <c r="C66" s="8">
        <v>6</v>
      </c>
      <c r="D66" s="9">
        <v>25.5247666666667</v>
      </c>
      <c r="E66" s="12">
        <f t="shared" si="60"/>
        <v>20.8628709677419</v>
      </c>
      <c r="F66" s="8" t="s">
        <v>109</v>
      </c>
      <c r="G66" s="6">
        <v>7</v>
      </c>
      <c r="H66" s="11">
        <f t="shared" si="42"/>
        <v>25.5247666666667</v>
      </c>
      <c r="I66" s="11">
        <f t="shared" si="43"/>
        <v>298.674766666667</v>
      </c>
      <c r="J66" s="11">
        <f t="shared" si="44"/>
        <v>0.366618163699712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3.59187256900527</v>
      </c>
      <c r="P66" s="11">
        <f t="shared" si="47"/>
        <v>1.31684572549208</v>
      </c>
      <c r="Q66" s="15">
        <f t="shared" si="48"/>
        <v>0.131684572549208</v>
      </c>
      <c r="R66" s="11">
        <f t="shared" si="49"/>
        <v>0.13797</v>
      </c>
      <c r="S66" s="16">
        <f t="shared" si="50"/>
        <v>0.954443520687163</v>
      </c>
      <c r="T66" s="3">
        <v>0.01</v>
      </c>
      <c r="U66" s="17">
        <f t="shared" si="51"/>
        <v>0.00954443520687163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0.0327444352068716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ht="16.8" spans="1:47">
      <c r="A67" s="6"/>
      <c r="B67" s="6"/>
      <c r="C67" s="8">
        <v>7</v>
      </c>
      <c r="D67" s="9">
        <v>27.2795483870968</v>
      </c>
      <c r="E67" s="12">
        <f t="shared" si="60"/>
        <v>25.5247666666667</v>
      </c>
      <c r="F67" s="8" t="s">
        <v>109</v>
      </c>
      <c r="G67" s="6">
        <v>8</v>
      </c>
      <c r="H67" s="11">
        <f t="shared" si="42"/>
        <v>27.2795483870968</v>
      </c>
      <c r="I67" s="11">
        <f t="shared" si="43"/>
        <v>300.429548387097</v>
      </c>
      <c r="J67" s="11">
        <f t="shared" si="44"/>
        <v>0.443516213725504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3.65472684351319</v>
      </c>
      <c r="P67" s="11">
        <f t="shared" si="47"/>
        <v>1.62093061183593</v>
      </c>
      <c r="Q67" s="15">
        <f t="shared" si="48"/>
        <v>0.162093061183593</v>
      </c>
      <c r="R67" s="11">
        <f t="shared" si="49"/>
        <v>0.13797</v>
      </c>
      <c r="S67" s="16">
        <f t="shared" si="50"/>
        <v>1.17484280048991</v>
      </c>
      <c r="T67" s="3">
        <v>0.01</v>
      </c>
      <c r="U67" s="17">
        <f t="shared" si="51"/>
        <v>0.0117484280048991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0.0349484280048991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ht="16.8" spans="1:47">
      <c r="A68" s="6"/>
      <c r="B68" s="6"/>
      <c r="C68" s="8">
        <v>8</v>
      </c>
      <c r="D68" s="9">
        <v>25.6320967741935</v>
      </c>
      <c r="E68" s="12">
        <f t="shared" si="60"/>
        <v>27.2795483870968</v>
      </c>
      <c r="F68" s="8" t="s">
        <v>109</v>
      </c>
      <c r="G68" s="6">
        <v>9</v>
      </c>
      <c r="H68" s="11">
        <f t="shared" si="42"/>
        <v>25.6320967741935</v>
      </c>
      <c r="I68" s="11">
        <f t="shared" si="43"/>
        <v>298.782096774193</v>
      </c>
      <c r="J68" s="11">
        <f t="shared" si="44"/>
        <v>0.370936770247477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3.41349623167726</v>
      </c>
      <c r="P68" s="11">
        <f t="shared" si="47"/>
        <v>1.26619126743029</v>
      </c>
      <c r="Q68" s="15">
        <f t="shared" si="48"/>
        <v>0.126619126743029</v>
      </c>
      <c r="R68" s="11">
        <f t="shared" si="49"/>
        <v>0.13797</v>
      </c>
      <c r="S68" s="16">
        <f t="shared" si="50"/>
        <v>0.917729410328546</v>
      </c>
      <c r="T68" s="3">
        <v>0.01</v>
      </c>
      <c r="U68" s="17">
        <f t="shared" si="51"/>
        <v>0.00917729410328546</v>
      </c>
      <c r="V68" s="16"/>
      <c r="W68" s="3"/>
      <c r="X68" s="17"/>
      <c r="Y68" s="18">
        <v>0.05</v>
      </c>
      <c r="Z68" s="3">
        <v>0.06</v>
      </c>
      <c r="AA68" s="19">
        <f t="shared" si="52"/>
        <v>0.003</v>
      </c>
      <c r="AB68" s="3">
        <v>0.02</v>
      </c>
      <c r="AC68" s="3">
        <v>0.63</v>
      </c>
      <c r="AD68" s="19">
        <f t="shared" si="53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0.02</v>
      </c>
      <c r="AO68" s="3">
        <v>0.28</v>
      </c>
      <c r="AP68" s="3">
        <f t="shared" si="55"/>
        <v>0.0056</v>
      </c>
      <c r="AQ68" s="1">
        <f t="shared" si="56"/>
        <v>0.0323772941032855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ht="16.8" spans="1:47">
      <c r="A69" s="6"/>
      <c r="B69" s="6"/>
      <c r="C69" s="8">
        <v>9</v>
      </c>
      <c r="D69" s="9">
        <v>22.3959333333333</v>
      </c>
      <c r="E69" s="12">
        <f t="shared" si="60"/>
        <v>25.6320967741935</v>
      </c>
      <c r="F69" s="8" t="s">
        <v>109</v>
      </c>
      <c r="G69" s="6">
        <v>10</v>
      </c>
      <c r="H69" s="11">
        <f t="shared" si="42"/>
        <v>22.3959333333333</v>
      </c>
      <c r="I69" s="11">
        <f t="shared" si="43"/>
        <v>295.545933333333</v>
      </c>
      <c r="J69" s="11">
        <f t="shared" si="44"/>
        <v>0.259614351987522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3.52700496424696</v>
      </c>
      <c r="P69" s="11">
        <f t="shared" si="47"/>
        <v>0.915661108249748</v>
      </c>
      <c r="Q69" s="15">
        <f t="shared" si="48"/>
        <v>0.0915661108249748</v>
      </c>
      <c r="R69" s="11">
        <f t="shared" si="49"/>
        <v>0.13797</v>
      </c>
      <c r="S69" s="16">
        <f t="shared" si="50"/>
        <v>0.663666817605094</v>
      </c>
      <c r="T69" s="3">
        <v>0.01</v>
      </c>
      <c r="U69" s="17">
        <f t="shared" si="51"/>
        <v>0.00663666817605094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0.0246866681760509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ht="16.8" spans="1:47">
      <c r="A70" s="6"/>
      <c r="B70" s="6"/>
      <c r="C70" s="8">
        <v>10</v>
      </c>
      <c r="D70" s="9">
        <v>13.0056451612903</v>
      </c>
      <c r="E70" s="12">
        <f t="shared" si="60"/>
        <v>22.3959333333333</v>
      </c>
      <c r="F70" s="8" t="s">
        <v>109</v>
      </c>
      <c r="G70" s="6">
        <v>11</v>
      </c>
      <c r="H70" s="11">
        <f t="shared" si="42"/>
        <v>13.0056451612903</v>
      </c>
      <c r="I70" s="11">
        <f t="shared" si="43"/>
        <v>286.15564516129</v>
      </c>
      <c r="J70" s="11">
        <f t="shared" si="44"/>
        <v>0.088066614000197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2.48077666319735</v>
      </c>
      <c r="O70" s="11">
        <f t="shared" si="61"/>
        <v>1.51026719279986</v>
      </c>
      <c r="P70" s="11">
        <f t="shared" si="47"/>
        <v>0.133004117905466</v>
      </c>
      <c r="Q70" s="15">
        <f t="shared" si="48"/>
        <v>0.0133004117905466</v>
      </c>
      <c r="R70" s="11">
        <f t="shared" si="49"/>
        <v>0.13797</v>
      </c>
      <c r="S70" s="16">
        <f t="shared" si="50"/>
        <v>0.0964007522689471</v>
      </c>
      <c r="T70" s="3">
        <v>0.01</v>
      </c>
      <c r="U70" s="17">
        <f t="shared" si="51"/>
        <v>0.000964007522689471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0.0132640075226895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ht="16.8" spans="1:48">
      <c r="A71" s="6"/>
      <c r="B71" s="6"/>
      <c r="C71" s="8">
        <v>11</v>
      </c>
      <c r="D71" s="9">
        <v>6.2405</v>
      </c>
      <c r="E71" s="12">
        <f t="shared" si="60"/>
        <v>13.0056451612903</v>
      </c>
      <c r="F71" s="8" t="s">
        <v>111</v>
      </c>
      <c r="G71" s="6">
        <v>12</v>
      </c>
      <c r="H71" s="11">
        <f t="shared" si="42"/>
        <v>6.2405</v>
      </c>
      <c r="I71" s="11">
        <f t="shared" si="43"/>
        <v>279.3905</v>
      </c>
      <c r="J71" s="11">
        <f t="shared" si="44"/>
        <v>0.0386360239308135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2.75696307489439</v>
      </c>
      <c r="P71" s="11">
        <f t="shared" si="47"/>
        <v>0.106518091337989</v>
      </c>
      <c r="Q71" s="15">
        <f t="shared" si="48"/>
        <v>0.0106518091337989</v>
      </c>
      <c r="R71" s="11">
        <f t="shared" si="49"/>
        <v>0.13797</v>
      </c>
      <c r="S71" s="16">
        <f t="shared" si="50"/>
        <v>0.0772038061448062</v>
      </c>
      <c r="T71" s="3">
        <v>0.01</v>
      </c>
      <c r="U71" s="17">
        <f t="shared" si="51"/>
        <v>0.000772038061448062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0.0130720380614481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0.351516129032258</v>
      </c>
      <c r="E72" s="12">
        <f t="shared" si="60"/>
        <v>6.2405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v>93.9145</v>
      </c>
      <c r="C76" s="8" t="s">
        <v>108</v>
      </c>
      <c r="D76" s="9">
        <v>-2.56583870967742</v>
      </c>
      <c r="E76" s="8"/>
      <c r="F76" s="8"/>
      <c r="G76" s="6">
        <v>1</v>
      </c>
      <c r="H76" s="11">
        <f t="shared" ref="H76:H87" si="63">E77</f>
        <v>-2.56583870967742</v>
      </c>
      <c r="I76" s="11">
        <f t="shared" ref="I76:I87" si="64">H76+273.15</f>
        <v>270.584161290323</v>
      </c>
      <c r="J76" s="11">
        <f t="shared" ref="J76:J87" si="65">EXP(($C$18*(I76-$C$16))/($C$19*I76*$C$16))</f>
        <v>0.0124281680736613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0.000972654325461557</v>
      </c>
      <c r="Q76" s="15">
        <f t="shared" ref="Q76:Q87" si="69">P76*$B$78</f>
        <v>0.000126445062310002</v>
      </c>
      <c r="R76" s="11">
        <f t="shared" ref="R76:R87" si="70">L76*$B$78</f>
        <v>0.0101740708333333</v>
      </c>
      <c r="S76" s="16">
        <f t="shared" ref="S76:S87" si="71">Q76/R76</f>
        <v>0.0124281680736614</v>
      </c>
      <c r="T76" s="3">
        <v>0.01</v>
      </c>
      <c r="U76" s="17">
        <f t="shared" ref="U76:U87" si="72">S76*T76</f>
        <v>0.000124281680736614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0.0117242816807366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5.16666666666667</v>
      </c>
      <c r="AU76" s="1">
        <f t="shared" ref="AU76:AU87" si="79">AT76*10000*AS76*0.67*AR76*AQ76</f>
        <v>412.920312243076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-3.40403225806452</v>
      </c>
      <c r="E77" s="12">
        <f t="shared" ref="E77:E88" si="80">D76</f>
        <v>-2.56583870967742</v>
      </c>
      <c r="F77" s="8" t="s">
        <v>109</v>
      </c>
      <c r="G77" s="6">
        <v>2</v>
      </c>
      <c r="H77" s="11">
        <f t="shared" si="63"/>
        <v>-3.40403225806452</v>
      </c>
      <c r="I77" s="11">
        <f t="shared" si="64"/>
        <v>269.745967741935</v>
      </c>
      <c r="J77" s="11">
        <f t="shared" si="65"/>
        <v>0.0111133804237106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0.155551512341205</v>
      </c>
      <c r="P77" s="11">
        <f t="shared" si="68"/>
        <v>0.00172870313213132</v>
      </c>
      <c r="Q77" s="15">
        <f t="shared" si="69"/>
        <v>0.000224731407177071</v>
      </c>
      <c r="R77" s="11">
        <f t="shared" si="70"/>
        <v>0.0101740708333333</v>
      </c>
      <c r="S77" s="16">
        <f t="shared" si="71"/>
        <v>0.0220886418876488</v>
      </c>
      <c r="T77" s="3">
        <v>0.01</v>
      </c>
      <c r="U77" s="17">
        <f t="shared" si="72"/>
        <v>0.000220886418876488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0.0118208864188765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5.16666666666667</v>
      </c>
      <c r="AU77" s="1">
        <f t="shared" si="79"/>
        <v>416.322657881224</v>
      </c>
    </row>
    <row r="78" s="1" customFormat="1" ht="16.8" spans="1:47">
      <c r="A78" s="6" t="s">
        <v>72</v>
      </c>
      <c r="B78" s="6">
        <v>0.13</v>
      </c>
      <c r="C78" s="8">
        <v>2</v>
      </c>
      <c r="D78" s="9">
        <v>2.95335714285714</v>
      </c>
      <c r="E78" s="12">
        <f t="shared" si="80"/>
        <v>-3.40403225806452</v>
      </c>
      <c r="F78" s="8" t="s">
        <v>109</v>
      </c>
      <c r="G78" s="6">
        <v>3</v>
      </c>
      <c r="H78" s="11">
        <f t="shared" si="63"/>
        <v>2.95335714285714</v>
      </c>
      <c r="I78" s="11">
        <f t="shared" si="64"/>
        <v>276.103357142857</v>
      </c>
      <c r="J78" s="11">
        <f t="shared" si="65"/>
        <v>0.0255152893849137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0.232084892542407</v>
      </c>
      <c r="P78" s="11">
        <f t="shared" si="68"/>
        <v>0.00592171319508612</v>
      </c>
      <c r="Q78" s="15">
        <f t="shared" si="69"/>
        <v>0.000769822715361196</v>
      </c>
      <c r="R78" s="11">
        <f t="shared" si="70"/>
        <v>0.0101740708333333</v>
      </c>
      <c r="S78" s="16">
        <f t="shared" si="71"/>
        <v>0.0756651617599346</v>
      </c>
      <c r="T78" s="3">
        <v>0.01</v>
      </c>
      <c r="U78" s="17">
        <f t="shared" si="72"/>
        <v>0.000756651617599346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0.0123566516175993</v>
      </c>
      <c r="AR78" s="24">
        <f t="shared" si="77"/>
        <v>7.82620833333333</v>
      </c>
      <c r="AS78" s="1">
        <f t="shared" si="78"/>
        <v>0.13</v>
      </c>
      <c r="AT78" s="2">
        <f t="shared" si="82"/>
        <v>5.16666666666667</v>
      </c>
      <c r="AU78" s="1">
        <f t="shared" si="79"/>
        <v>435.191901999531</v>
      </c>
    </row>
    <row r="79" s="1" customFormat="1" ht="16.8" spans="1:47">
      <c r="A79" s="6"/>
      <c r="B79" s="6"/>
      <c r="C79" s="8">
        <v>3</v>
      </c>
      <c r="D79" s="9">
        <v>9.46648387096774</v>
      </c>
      <c r="E79" s="12">
        <f t="shared" si="80"/>
        <v>2.95335714285714</v>
      </c>
      <c r="F79" s="8" t="s">
        <v>109</v>
      </c>
      <c r="G79" s="6">
        <v>4</v>
      </c>
      <c r="H79" s="11">
        <f t="shared" si="63"/>
        <v>9.46648387096774</v>
      </c>
      <c r="I79" s="11">
        <f t="shared" si="64"/>
        <v>282.616483870968</v>
      </c>
      <c r="J79" s="11">
        <f t="shared" si="65"/>
        <v>0.0575117236609017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0.304425262680654</v>
      </c>
      <c r="P79" s="11">
        <f t="shared" si="68"/>
        <v>0.0175080215826872</v>
      </c>
      <c r="Q79" s="15">
        <f t="shared" si="69"/>
        <v>0.00227604280574934</v>
      </c>
      <c r="R79" s="11">
        <f t="shared" si="70"/>
        <v>0.0101740708333333</v>
      </c>
      <c r="S79" s="16">
        <f t="shared" si="71"/>
        <v>0.223710139533562</v>
      </c>
      <c r="T79" s="3">
        <v>0.01</v>
      </c>
      <c r="U79" s="17">
        <f t="shared" si="72"/>
        <v>0.00223710139533562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0.0138371013953356</v>
      </c>
      <c r="AR79" s="24">
        <f t="shared" si="77"/>
        <v>7.82620833333333</v>
      </c>
      <c r="AS79" s="1">
        <f t="shared" si="78"/>
        <v>0.13</v>
      </c>
      <c r="AT79" s="2">
        <f t="shared" si="82"/>
        <v>5.16666666666667</v>
      </c>
      <c r="AU79" s="1">
        <f t="shared" si="79"/>
        <v>487.332220795134</v>
      </c>
    </row>
    <row r="80" s="1" customFormat="1" ht="16.8" spans="1:47">
      <c r="A80" s="6"/>
      <c r="B80" s="6"/>
      <c r="C80" s="8">
        <v>4</v>
      </c>
      <c r="D80" s="9">
        <v>14.9613666666667</v>
      </c>
      <c r="E80" s="12">
        <f t="shared" si="80"/>
        <v>9.46648387096774</v>
      </c>
      <c r="F80" s="8" t="s">
        <v>109</v>
      </c>
      <c r="G80" s="6">
        <v>5</v>
      </c>
      <c r="H80" s="11">
        <f t="shared" si="63"/>
        <v>14.9613666666667</v>
      </c>
      <c r="I80" s="11">
        <f t="shared" si="64"/>
        <v>288.111366666667</v>
      </c>
      <c r="J80" s="11">
        <f t="shared" si="65"/>
        <v>0.110948473838626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0.272571379043069</v>
      </c>
      <c r="O80" s="11">
        <f t="shared" si="81"/>
        <v>0.0926079453882316</v>
      </c>
      <c r="P80" s="11">
        <f t="shared" si="68"/>
        <v>0.0102747102061552</v>
      </c>
      <c r="Q80" s="15">
        <f t="shared" si="69"/>
        <v>0.00133571232680017</v>
      </c>
      <c r="R80" s="11">
        <f t="shared" si="70"/>
        <v>0.0101740708333333</v>
      </c>
      <c r="S80" s="16">
        <f t="shared" si="71"/>
        <v>0.131285927597828</v>
      </c>
      <c r="T80" s="3">
        <v>0.01</v>
      </c>
      <c r="U80" s="17">
        <f t="shared" si="72"/>
        <v>0.00131285927597828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0.0204128592759783</v>
      </c>
      <c r="AR80" s="24">
        <f t="shared" si="77"/>
        <v>7.82620833333333</v>
      </c>
      <c r="AS80" s="1">
        <f t="shared" si="78"/>
        <v>0.13</v>
      </c>
      <c r="AT80" s="2">
        <f t="shared" si="82"/>
        <v>5.16666666666667</v>
      </c>
      <c r="AU80" s="1">
        <f t="shared" si="79"/>
        <v>718.92542805926</v>
      </c>
    </row>
    <row r="81" s="1" customFormat="1" ht="16.8" spans="1:47">
      <c r="A81" s="6"/>
      <c r="B81" s="6"/>
      <c r="C81" s="8">
        <v>5</v>
      </c>
      <c r="D81" s="9">
        <v>20.8628709677419</v>
      </c>
      <c r="E81" s="12">
        <f t="shared" si="80"/>
        <v>14.9613666666667</v>
      </c>
      <c r="F81" s="8" t="s">
        <v>111</v>
      </c>
      <c r="G81" s="6">
        <v>6</v>
      </c>
      <c r="H81" s="11">
        <f t="shared" si="63"/>
        <v>20.8628709677419</v>
      </c>
      <c r="I81" s="11">
        <f t="shared" si="64"/>
        <v>294.012870967742</v>
      </c>
      <c r="J81" s="11">
        <f t="shared" si="65"/>
        <v>0.218636964315352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0.16059531851541</v>
      </c>
      <c r="P81" s="11">
        <f t="shared" si="68"/>
        <v>0.0351120729234663</v>
      </c>
      <c r="Q81" s="15">
        <f t="shared" si="69"/>
        <v>0.00456456948005062</v>
      </c>
      <c r="R81" s="11">
        <f t="shared" si="70"/>
        <v>0.0101740708333333</v>
      </c>
      <c r="S81" s="16">
        <f t="shared" si="71"/>
        <v>0.448647306945782</v>
      </c>
      <c r="T81" s="3">
        <v>0.01</v>
      </c>
      <c r="U81" s="17">
        <f t="shared" si="72"/>
        <v>0.00448647306945782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0.0235864730694578</v>
      </c>
      <c r="AR81" s="24">
        <f t="shared" si="77"/>
        <v>7.82620833333333</v>
      </c>
      <c r="AS81" s="1">
        <f t="shared" si="78"/>
        <v>0.13</v>
      </c>
      <c r="AT81" s="2">
        <f t="shared" si="82"/>
        <v>5.16666666666667</v>
      </c>
      <c r="AU81" s="1">
        <f t="shared" si="79"/>
        <v>830.697699847613</v>
      </c>
    </row>
    <row r="82" s="1" customFormat="1" ht="16.8" spans="1:47">
      <c r="A82" s="6"/>
      <c r="B82" s="6"/>
      <c r="C82" s="8">
        <v>6</v>
      </c>
      <c r="D82" s="9">
        <v>25.5247666666667</v>
      </c>
      <c r="E82" s="12">
        <f t="shared" si="80"/>
        <v>20.8628709677419</v>
      </c>
      <c r="F82" s="8" t="s">
        <v>109</v>
      </c>
      <c r="G82" s="6">
        <v>7</v>
      </c>
      <c r="H82" s="11">
        <f t="shared" si="63"/>
        <v>25.5247666666667</v>
      </c>
      <c r="I82" s="11">
        <f t="shared" si="64"/>
        <v>298.674766666667</v>
      </c>
      <c r="J82" s="11">
        <f t="shared" si="65"/>
        <v>0.366618163699712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0.203745328925277</v>
      </c>
      <c r="P82" s="11">
        <f t="shared" si="68"/>
        <v>0.0746967383529788</v>
      </c>
      <c r="Q82" s="15">
        <f t="shared" si="69"/>
        <v>0.00971057598588724</v>
      </c>
      <c r="R82" s="11">
        <f t="shared" si="70"/>
        <v>0.0101740708333333</v>
      </c>
      <c r="S82" s="16">
        <f t="shared" si="71"/>
        <v>0.954443520687166</v>
      </c>
      <c r="T82" s="3">
        <v>0.01</v>
      </c>
      <c r="U82" s="17">
        <f t="shared" si="72"/>
        <v>0.00954443520687166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5"/>
        <v>0.0158</v>
      </c>
      <c r="AQ82" s="1">
        <f t="shared" si="76"/>
        <v>0.0344444352068717</v>
      </c>
      <c r="AR82" s="24">
        <f t="shared" si="77"/>
        <v>7.82620833333333</v>
      </c>
      <c r="AS82" s="1">
        <f t="shared" si="78"/>
        <v>0.13</v>
      </c>
      <c r="AT82" s="2">
        <f t="shared" si="82"/>
        <v>5.16666666666667</v>
      </c>
      <c r="AU82" s="1">
        <f t="shared" si="79"/>
        <v>1213.10689455938</v>
      </c>
    </row>
    <row r="83" s="1" customFormat="1" ht="16.8" spans="1:47">
      <c r="A83" s="6"/>
      <c r="B83" s="6"/>
      <c r="C83" s="8">
        <v>7</v>
      </c>
      <c r="D83" s="9">
        <v>27.2795483870968</v>
      </c>
      <c r="E83" s="12">
        <f t="shared" si="80"/>
        <v>25.5247666666667</v>
      </c>
      <c r="F83" s="8" t="s">
        <v>109</v>
      </c>
      <c r="G83" s="6">
        <v>8</v>
      </c>
      <c r="H83" s="11">
        <f t="shared" si="63"/>
        <v>27.2795483870968</v>
      </c>
      <c r="I83" s="11">
        <f t="shared" si="64"/>
        <v>300.429548387097</v>
      </c>
      <c r="J83" s="11">
        <f t="shared" si="65"/>
        <v>0.443516213725504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0.207310673905631</v>
      </c>
      <c r="P83" s="11">
        <f t="shared" si="68"/>
        <v>0.0919456451555082</v>
      </c>
      <c r="Q83" s="15">
        <f t="shared" si="69"/>
        <v>0.0119529338702161</v>
      </c>
      <c r="R83" s="11">
        <f t="shared" si="70"/>
        <v>0.0101740708333333</v>
      </c>
      <c r="S83" s="16">
        <f t="shared" si="71"/>
        <v>1.17484280048992</v>
      </c>
      <c r="T83" s="3">
        <v>0.01</v>
      </c>
      <c r="U83" s="17">
        <f t="shared" si="72"/>
        <v>0.0117484280048992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5"/>
        <v>0.0158</v>
      </c>
      <c r="AQ83" s="1">
        <f t="shared" si="76"/>
        <v>0.0366484280048992</v>
      </c>
      <c r="AR83" s="24">
        <f t="shared" si="77"/>
        <v>7.82620833333333</v>
      </c>
      <c r="AS83" s="1">
        <f t="shared" si="78"/>
        <v>0.13</v>
      </c>
      <c r="AT83" s="2">
        <f t="shared" si="82"/>
        <v>5.16666666666667</v>
      </c>
      <c r="AU83" s="1">
        <f t="shared" si="79"/>
        <v>1290.72984998857</v>
      </c>
    </row>
    <row r="84" s="1" customFormat="1" ht="16.8" spans="1:47">
      <c r="A84" s="6"/>
      <c r="B84" s="6"/>
      <c r="C84" s="8">
        <v>8</v>
      </c>
      <c r="D84" s="9">
        <v>25.6320967741935</v>
      </c>
      <c r="E84" s="12">
        <f t="shared" si="80"/>
        <v>27.2795483870968</v>
      </c>
      <c r="F84" s="8" t="s">
        <v>109</v>
      </c>
      <c r="G84" s="6">
        <v>9</v>
      </c>
      <c r="H84" s="11">
        <f t="shared" si="63"/>
        <v>25.6320967741935</v>
      </c>
      <c r="I84" s="11">
        <f t="shared" si="64"/>
        <v>298.782096774193</v>
      </c>
      <c r="J84" s="11">
        <f t="shared" si="65"/>
        <v>0.370936770247477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0.193627112083456</v>
      </c>
      <c r="P84" s="11">
        <f t="shared" si="68"/>
        <v>0.0718234155885835</v>
      </c>
      <c r="Q84" s="15">
        <f t="shared" si="69"/>
        <v>0.00933704402651585</v>
      </c>
      <c r="R84" s="11">
        <f t="shared" si="70"/>
        <v>0.0101740708333333</v>
      </c>
      <c r="S84" s="16">
        <f t="shared" si="71"/>
        <v>0.917729410328548</v>
      </c>
      <c r="T84" s="3">
        <v>0.01</v>
      </c>
      <c r="U84" s="17">
        <f t="shared" si="72"/>
        <v>0.00917729410328548</v>
      </c>
      <c r="V84" s="16"/>
      <c r="W84" s="3"/>
      <c r="X84" s="17"/>
      <c r="Y84" s="18">
        <v>0.05</v>
      </c>
      <c r="Z84" s="3">
        <v>0.17</v>
      </c>
      <c r="AA84" s="19">
        <f t="shared" si="73"/>
        <v>0.0085</v>
      </c>
      <c r="AB84" s="3">
        <v>0.02</v>
      </c>
      <c r="AC84" s="3">
        <v>0.03</v>
      </c>
      <c r="AD84" s="19">
        <f t="shared" si="74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5"/>
        <v>0.0158</v>
      </c>
      <c r="AQ84" s="1">
        <f t="shared" si="76"/>
        <v>0.0340772941032855</v>
      </c>
      <c r="AR84" s="24">
        <f t="shared" si="77"/>
        <v>7.82620833333333</v>
      </c>
      <c r="AS84" s="1">
        <f t="shared" si="78"/>
        <v>0.13</v>
      </c>
      <c r="AT84" s="2">
        <f t="shared" si="82"/>
        <v>5.16666666666667</v>
      </c>
      <c r="AU84" s="1">
        <f t="shared" si="79"/>
        <v>1200.17646323247</v>
      </c>
    </row>
    <row r="85" s="1" customFormat="1" ht="16.8" spans="1:47">
      <c r="A85" s="6"/>
      <c r="B85" s="6"/>
      <c r="C85" s="8">
        <v>9</v>
      </c>
      <c r="D85" s="9">
        <v>22.3959333333333</v>
      </c>
      <c r="E85" s="12">
        <f t="shared" si="80"/>
        <v>25.6320967741935</v>
      </c>
      <c r="F85" s="8" t="s">
        <v>109</v>
      </c>
      <c r="G85" s="6">
        <v>10</v>
      </c>
      <c r="H85" s="11">
        <f t="shared" si="63"/>
        <v>22.3959333333333</v>
      </c>
      <c r="I85" s="11">
        <f t="shared" si="64"/>
        <v>295.545933333333</v>
      </c>
      <c r="J85" s="11">
        <f t="shared" si="65"/>
        <v>0.259614351987522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0.200065779828206</v>
      </c>
      <c r="P85" s="11">
        <f t="shared" si="68"/>
        <v>0.051939947784978</v>
      </c>
      <c r="Q85" s="15">
        <f t="shared" si="69"/>
        <v>0.00675219321204714</v>
      </c>
      <c r="R85" s="11">
        <f t="shared" si="70"/>
        <v>0.0101740708333333</v>
      </c>
      <c r="S85" s="16">
        <f t="shared" si="71"/>
        <v>0.663666817605096</v>
      </c>
      <c r="T85" s="3">
        <v>0.01</v>
      </c>
      <c r="U85" s="17">
        <f t="shared" si="72"/>
        <v>0.00663666817605096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0.025736668176051</v>
      </c>
      <c r="AR85" s="24">
        <f t="shared" si="77"/>
        <v>7.82620833333333</v>
      </c>
      <c r="AS85" s="1">
        <f t="shared" si="78"/>
        <v>0.13</v>
      </c>
      <c r="AT85" s="2">
        <f t="shared" si="82"/>
        <v>5.16666666666667</v>
      </c>
      <c r="AU85" s="1">
        <f t="shared" si="79"/>
        <v>906.425941370227</v>
      </c>
    </row>
    <row r="86" s="1" customFormat="1" ht="16.8" spans="1:47">
      <c r="A86" s="6"/>
      <c r="B86" s="6"/>
      <c r="C86" s="8">
        <v>10</v>
      </c>
      <c r="D86" s="9">
        <v>13.0056451612903</v>
      </c>
      <c r="E86" s="12">
        <f t="shared" si="80"/>
        <v>22.3959333333333</v>
      </c>
      <c r="F86" s="8" t="s">
        <v>109</v>
      </c>
      <c r="G86" s="6">
        <v>11</v>
      </c>
      <c r="H86" s="11">
        <f t="shared" si="63"/>
        <v>13.0056451612903</v>
      </c>
      <c r="I86" s="11">
        <f t="shared" si="64"/>
        <v>286.15564516129</v>
      </c>
      <c r="J86" s="11">
        <f t="shared" si="65"/>
        <v>0.088066614000197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0.140719540441067</v>
      </c>
      <c r="O86" s="11">
        <f t="shared" si="81"/>
        <v>0.0856683749354947</v>
      </c>
      <c r="P86" s="11">
        <f t="shared" si="68"/>
        <v>0.00754452370746836</v>
      </c>
      <c r="Q86" s="15">
        <f t="shared" si="69"/>
        <v>0.000980788081970887</v>
      </c>
      <c r="R86" s="11">
        <f t="shared" si="70"/>
        <v>0.0101740708333333</v>
      </c>
      <c r="S86" s="16">
        <f t="shared" si="71"/>
        <v>0.0964007522689474</v>
      </c>
      <c r="T86" s="3">
        <v>0.01</v>
      </c>
      <c r="U86" s="17">
        <f t="shared" si="72"/>
        <v>0.000964007522689474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0.0125640075226895</v>
      </c>
      <c r="AR86" s="24">
        <f t="shared" si="77"/>
        <v>7.82620833333333</v>
      </c>
      <c r="AS86" s="1">
        <f t="shared" si="78"/>
        <v>0.13</v>
      </c>
      <c r="AT86" s="2">
        <f t="shared" si="82"/>
        <v>5.16666666666667</v>
      </c>
      <c r="AU86" s="1">
        <f t="shared" si="79"/>
        <v>442.49481977367</v>
      </c>
    </row>
    <row r="87" s="1" customFormat="1" ht="16.8" spans="1:48">
      <c r="A87" s="6"/>
      <c r="B87" s="6"/>
      <c r="C87" s="8">
        <v>11</v>
      </c>
      <c r="D87" s="9">
        <v>6.2405</v>
      </c>
      <c r="E87" s="12">
        <f t="shared" si="80"/>
        <v>13.0056451612903</v>
      </c>
      <c r="F87" s="8" t="s">
        <v>111</v>
      </c>
      <c r="G87" s="6">
        <v>12</v>
      </c>
      <c r="H87" s="11">
        <f t="shared" si="63"/>
        <v>6.2405</v>
      </c>
      <c r="I87" s="11">
        <f t="shared" si="64"/>
        <v>279.3905</v>
      </c>
      <c r="J87" s="11">
        <f t="shared" si="65"/>
        <v>0.0386360239308135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0.15638593456136</v>
      </c>
      <c r="P87" s="11">
        <f t="shared" si="68"/>
        <v>0.00604213071015533</v>
      </c>
      <c r="Q87" s="15">
        <f t="shared" si="69"/>
        <v>0.000785476992320193</v>
      </c>
      <c r="R87" s="11">
        <f t="shared" si="70"/>
        <v>0.0101740708333333</v>
      </c>
      <c r="S87" s="16">
        <f t="shared" si="71"/>
        <v>0.0772038061448064</v>
      </c>
      <c r="T87" s="3">
        <v>0.01</v>
      </c>
      <c r="U87" s="17">
        <f t="shared" si="72"/>
        <v>0.000772038061448064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0.0123720380614481</v>
      </c>
      <c r="AR87" s="24">
        <f t="shared" si="77"/>
        <v>7.82620833333333</v>
      </c>
      <c r="AS87" s="1">
        <f t="shared" si="78"/>
        <v>0.13</v>
      </c>
      <c r="AT87" s="2">
        <f t="shared" si="82"/>
        <v>5.16666666666667</v>
      </c>
      <c r="AU87" s="1">
        <f t="shared" si="79"/>
        <v>435.733800886929</v>
      </c>
      <c r="AV87" s="1">
        <f>SUM(AU76:AU87)</f>
        <v>8790.05799063709</v>
      </c>
    </row>
    <row r="88" s="1" customFormat="1" ht="16.8" spans="1:46">
      <c r="A88" s="6"/>
      <c r="B88" s="6"/>
      <c r="C88" s="8">
        <v>12</v>
      </c>
      <c r="D88" s="9">
        <v>0.351516129032258</v>
      </c>
      <c r="E88" s="12">
        <f t="shared" si="80"/>
        <v>6.2405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v>91.104</v>
      </c>
      <c r="C91" s="8" t="s">
        <v>108</v>
      </c>
      <c r="D91" s="9">
        <v>-2.56583870967742</v>
      </c>
      <c r="E91" s="8"/>
      <c r="F91" s="8"/>
      <c r="G91" s="6">
        <v>1</v>
      </c>
      <c r="H91" s="11">
        <f t="shared" ref="H91:H102" si="83">E92</f>
        <v>-2.56583870967742</v>
      </c>
      <c r="I91" s="11">
        <f t="shared" ref="I91:I102" si="84">H91+273.15</f>
        <v>270.584161290323</v>
      </c>
      <c r="J91" s="11">
        <f t="shared" ref="J91:J102" si="85">EXP(($C$18*(I91-$C$16))/($C$19*I91*$C$16))</f>
        <v>0.0124281680736613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0.000943546520152369</v>
      </c>
      <c r="Q91" s="15">
        <f t="shared" ref="Q91:Q102" si="89">P91*$B$93</f>
        <v>0.000122661047619808</v>
      </c>
      <c r="R91" s="11">
        <f t="shared" ref="R91:R102" si="90">L91*$B$93</f>
        <v>0.0098696</v>
      </c>
      <c r="S91" s="16">
        <f t="shared" ref="S91:S102" si="91">Q91/R91</f>
        <v>0.0124281680736613</v>
      </c>
      <c r="T91" s="3">
        <v>0.01</v>
      </c>
      <c r="U91" s="17">
        <f t="shared" ref="U91:U102" si="92">S91*T91</f>
        <v>0.000124281680736613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0.0149242816807366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0.9</v>
      </c>
      <c r="AU91" s="1">
        <f t="shared" ref="AU91:AU102" si="98">AT91*10000*AS91*0.67*AR91*AQ91</f>
        <v>88.8199043571475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-3.40403225806452</v>
      </c>
      <c r="E92" s="12">
        <f t="shared" ref="E92:E103" si="99">D91</f>
        <v>-2.56583870967742</v>
      </c>
      <c r="F92" s="8" t="s">
        <v>109</v>
      </c>
      <c r="G92" s="6">
        <v>2</v>
      </c>
      <c r="H92" s="11">
        <f t="shared" si="83"/>
        <v>-3.40403225806452</v>
      </c>
      <c r="I92" s="11">
        <f t="shared" si="84"/>
        <v>269.745967741935</v>
      </c>
      <c r="J92" s="11">
        <f t="shared" si="85"/>
        <v>0.0111133804237106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0.150896453479848</v>
      </c>
      <c r="P92" s="11">
        <f t="shared" si="88"/>
        <v>0.00167696969211029</v>
      </c>
      <c r="Q92" s="15">
        <f t="shared" si="89"/>
        <v>0.000218006059974338</v>
      </c>
      <c r="R92" s="11">
        <f t="shared" si="90"/>
        <v>0.0098696</v>
      </c>
      <c r="S92" s="16">
        <f t="shared" si="91"/>
        <v>0.0220886418876487</v>
      </c>
      <c r="T92" s="3">
        <v>0.01</v>
      </c>
      <c r="U92" s="17">
        <f t="shared" si="92"/>
        <v>0.000220886418876487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0.0150208864188765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0.9</v>
      </c>
      <c r="AU92" s="1">
        <f t="shared" si="98"/>
        <v>89.3948347816453</v>
      </c>
    </row>
    <row r="93" s="1" customFormat="1" ht="16.8" spans="1:47">
      <c r="A93" s="6" t="s">
        <v>72</v>
      </c>
      <c r="B93" s="6">
        <v>0.13</v>
      </c>
      <c r="C93" s="8">
        <v>2</v>
      </c>
      <c r="D93" s="9">
        <v>2.95335714285714</v>
      </c>
      <c r="E93" s="12">
        <f t="shared" si="99"/>
        <v>-3.40403225806452</v>
      </c>
      <c r="F93" s="8" t="s">
        <v>109</v>
      </c>
      <c r="G93" s="6">
        <v>3</v>
      </c>
      <c r="H93" s="11">
        <f t="shared" si="83"/>
        <v>2.95335714285714</v>
      </c>
      <c r="I93" s="11">
        <f t="shared" si="84"/>
        <v>276.103357142857</v>
      </c>
      <c r="J93" s="11">
        <f t="shared" si="85"/>
        <v>0.0255152893849137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0.225139483787737</v>
      </c>
      <c r="P93" s="11">
        <f t="shared" si="88"/>
        <v>0.00574449908081421</v>
      </c>
      <c r="Q93" s="15">
        <f t="shared" si="89"/>
        <v>0.000746784880505848</v>
      </c>
      <c r="R93" s="11">
        <f t="shared" si="90"/>
        <v>0.0098696</v>
      </c>
      <c r="S93" s="16">
        <f t="shared" si="91"/>
        <v>0.0756651617599343</v>
      </c>
      <c r="T93" s="3">
        <v>0.01</v>
      </c>
      <c r="U93" s="17">
        <f t="shared" si="92"/>
        <v>0.000756651617599344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0.0155566516175993</v>
      </c>
      <c r="AR93" s="24">
        <f t="shared" si="96"/>
        <v>7.592</v>
      </c>
      <c r="AS93" s="1">
        <f t="shared" si="97"/>
        <v>0.13</v>
      </c>
      <c r="AT93" s="2">
        <f t="shared" si="101"/>
        <v>0.9</v>
      </c>
      <c r="AU93" s="1">
        <f t="shared" si="98"/>
        <v>92.5833710694503</v>
      </c>
    </row>
    <row r="94" s="1" customFormat="1" ht="16.8" spans="1:47">
      <c r="A94" s="6"/>
      <c r="B94" s="6"/>
      <c r="C94" s="8">
        <v>3</v>
      </c>
      <c r="D94" s="9">
        <v>9.46648387096774</v>
      </c>
      <c r="E94" s="12">
        <f t="shared" si="99"/>
        <v>2.95335714285714</v>
      </c>
      <c r="F94" s="8" t="s">
        <v>109</v>
      </c>
      <c r="G94" s="6">
        <v>4</v>
      </c>
      <c r="H94" s="11">
        <f t="shared" si="83"/>
        <v>9.46648387096774</v>
      </c>
      <c r="I94" s="11">
        <f t="shared" si="84"/>
        <v>282.616483870968</v>
      </c>
      <c r="J94" s="11">
        <f t="shared" si="85"/>
        <v>0.0575117236609017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0.295314984706923</v>
      </c>
      <c r="P94" s="11">
        <f t="shared" si="88"/>
        <v>0.016984073793388</v>
      </c>
      <c r="Q94" s="15">
        <f t="shared" si="89"/>
        <v>0.00220792959314044</v>
      </c>
      <c r="R94" s="11">
        <f t="shared" si="90"/>
        <v>0.0098696</v>
      </c>
      <c r="S94" s="16">
        <f t="shared" si="91"/>
        <v>0.223710139533561</v>
      </c>
      <c r="T94" s="3">
        <v>0.01</v>
      </c>
      <c r="U94" s="17">
        <f t="shared" si="92"/>
        <v>0.00223710139533561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0.0170371013953356</v>
      </c>
      <c r="AR94" s="24">
        <f t="shared" si="96"/>
        <v>7.592</v>
      </c>
      <c r="AS94" s="1">
        <f t="shared" si="97"/>
        <v>0.13</v>
      </c>
      <c r="AT94" s="2">
        <f t="shared" si="101"/>
        <v>0.9</v>
      </c>
      <c r="AU94" s="1">
        <f t="shared" si="98"/>
        <v>101.394073686637</v>
      </c>
    </row>
    <row r="95" s="1" customFormat="1" ht="16.8" spans="1:47">
      <c r="A95" s="6"/>
      <c r="B95" s="6"/>
      <c r="C95" s="8">
        <v>4</v>
      </c>
      <c r="D95" s="9">
        <v>14.9613666666667</v>
      </c>
      <c r="E95" s="12">
        <f t="shared" si="99"/>
        <v>9.46648387096774</v>
      </c>
      <c r="F95" s="8" t="s">
        <v>109</v>
      </c>
      <c r="G95" s="6">
        <v>5</v>
      </c>
      <c r="H95" s="11">
        <f t="shared" si="83"/>
        <v>14.9613666666667</v>
      </c>
      <c r="I95" s="11">
        <f t="shared" si="84"/>
        <v>288.111366666667</v>
      </c>
      <c r="J95" s="11">
        <f t="shared" si="85"/>
        <v>0.110948473838626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0.264414365367858</v>
      </c>
      <c r="O95" s="11">
        <f t="shared" si="100"/>
        <v>0.0898365455456767</v>
      </c>
      <c r="P95" s="11">
        <f t="shared" si="88"/>
        <v>0.00996722762322708</v>
      </c>
      <c r="Q95" s="15">
        <f t="shared" si="89"/>
        <v>0.00129573959101952</v>
      </c>
      <c r="R95" s="11">
        <f t="shared" si="90"/>
        <v>0.0098696</v>
      </c>
      <c r="S95" s="16">
        <f t="shared" si="91"/>
        <v>0.131285927597828</v>
      </c>
      <c r="T95" s="3">
        <v>0.01</v>
      </c>
      <c r="U95" s="17">
        <f t="shared" si="92"/>
        <v>0.00131285927597828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0.0284128592759783</v>
      </c>
      <c r="AR95" s="24">
        <f t="shared" si="96"/>
        <v>7.592</v>
      </c>
      <c r="AS95" s="1">
        <f t="shared" si="97"/>
        <v>0.13</v>
      </c>
      <c r="AT95" s="2">
        <f t="shared" si="101"/>
        <v>0.9</v>
      </c>
      <c r="AU95" s="1">
        <f t="shared" si="98"/>
        <v>169.095404213848</v>
      </c>
    </row>
    <row r="96" s="1" customFormat="1" ht="16.8" spans="1:47">
      <c r="A96" s="6"/>
      <c r="B96" s="6"/>
      <c r="C96" s="8">
        <v>5</v>
      </c>
      <c r="D96" s="9">
        <v>20.8628709677419</v>
      </c>
      <c r="E96" s="12">
        <f t="shared" si="99"/>
        <v>14.9613666666667</v>
      </c>
      <c r="F96" s="8" t="s">
        <v>111</v>
      </c>
      <c r="G96" s="6">
        <v>6</v>
      </c>
      <c r="H96" s="11">
        <f t="shared" si="83"/>
        <v>20.8628709677419</v>
      </c>
      <c r="I96" s="11">
        <f t="shared" si="84"/>
        <v>294.012870967742</v>
      </c>
      <c r="J96" s="11">
        <f t="shared" si="85"/>
        <v>0.218636964315352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0.15578931792245</v>
      </c>
      <c r="P96" s="11">
        <f t="shared" si="88"/>
        <v>0.0340613035433237</v>
      </c>
      <c r="Q96" s="15">
        <f t="shared" si="89"/>
        <v>0.00442796946063208</v>
      </c>
      <c r="R96" s="11">
        <f t="shared" si="90"/>
        <v>0.0098696</v>
      </c>
      <c r="S96" s="16">
        <f t="shared" si="91"/>
        <v>0.448647306945781</v>
      </c>
      <c r="T96" s="3">
        <v>0.01</v>
      </c>
      <c r="U96" s="17">
        <f t="shared" si="92"/>
        <v>0.00448647306945781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0.0315864730694578</v>
      </c>
      <c r="AR96" s="24">
        <f t="shared" si="96"/>
        <v>7.592</v>
      </c>
      <c r="AS96" s="1">
        <f t="shared" si="97"/>
        <v>0.13</v>
      </c>
      <c r="AT96" s="2">
        <f t="shared" si="101"/>
        <v>0.9</v>
      </c>
      <c r="AU96" s="1">
        <f t="shared" si="98"/>
        <v>187.982750327611</v>
      </c>
    </row>
    <row r="97" s="1" customFormat="1" ht="16.8" spans="1:47">
      <c r="A97" s="6"/>
      <c r="B97" s="6"/>
      <c r="C97" s="8">
        <v>6</v>
      </c>
      <c r="D97" s="9">
        <v>25.5247666666667</v>
      </c>
      <c r="E97" s="12">
        <f t="shared" si="99"/>
        <v>20.8628709677419</v>
      </c>
      <c r="F97" s="8" t="s">
        <v>109</v>
      </c>
      <c r="G97" s="6">
        <v>7</v>
      </c>
      <c r="H97" s="11">
        <f t="shared" si="83"/>
        <v>25.5247666666667</v>
      </c>
      <c r="I97" s="11">
        <f t="shared" si="84"/>
        <v>298.674766666667</v>
      </c>
      <c r="J97" s="11">
        <f t="shared" si="85"/>
        <v>0.366618163699712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0.197648014379126</v>
      </c>
      <c r="P97" s="11">
        <f t="shared" si="88"/>
        <v>0.0724613520905694</v>
      </c>
      <c r="Q97" s="15">
        <f t="shared" si="89"/>
        <v>0.00941997577177402</v>
      </c>
      <c r="R97" s="11">
        <f t="shared" si="90"/>
        <v>0.0098696</v>
      </c>
      <c r="S97" s="16">
        <f t="shared" si="91"/>
        <v>0.954443520687163</v>
      </c>
      <c r="T97" s="3">
        <v>0.01</v>
      </c>
      <c r="U97" s="17">
        <f t="shared" si="92"/>
        <v>0.00954443520687163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4"/>
        <v>0.01</v>
      </c>
      <c r="AQ97" s="1">
        <f t="shared" si="95"/>
        <v>0.0440444352068716</v>
      </c>
      <c r="AR97" s="24">
        <f t="shared" si="96"/>
        <v>7.592</v>
      </c>
      <c r="AS97" s="1">
        <f t="shared" si="97"/>
        <v>0.13</v>
      </c>
      <c r="AT97" s="2">
        <f t="shared" si="101"/>
        <v>0.9</v>
      </c>
      <c r="AU97" s="1">
        <f t="shared" si="98"/>
        <v>262.124677503797</v>
      </c>
    </row>
    <row r="98" s="1" customFormat="1" ht="16.8" spans="1:47">
      <c r="A98" s="6"/>
      <c r="B98" s="6"/>
      <c r="C98" s="8">
        <v>7</v>
      </c>
      <c r="D98" s="9">
        <v>27.2795483870968</v>
      </c>
      <c r="E98" s="12">
        <f t="shared" si="99"/>
        <v>25.5247666666667</v>
      </c>
      <c r="F98" s="8" t="s">
        <v>109</v>
      </c>
      <c r="G98" s="6">
        <v>8</v>
      </c>
      <c r="H98" s="11">
        <f t="shared" si="83"/>
        <v>27.2795483870968</v>
      </c>
      <c r="I98" s="11">
        <f t="shared" si="84"/>
        <v>300.429548387097</v>
      </c>
      <c r="J98" s="11">
        <f t="shared" si="85"/>
        <v>0.443516213725504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0.201106662288557</v>
      </c>
      <c r="P98" s="11">
        <f t="shared" si="88"/>
        <v>0.0891940654131942</v>
      </c>
      <c r="Q98" s="15">
        <f t="shared" si="89"/>
        <v>0.0115952285037152</v>
      </c>
      <c r="R98" s="11">
        <f t="shared" si="90"/>
        <v>0.0098696</v>
      </c>
      <c r="S98" s="16">
        <f t="shared" si="91"/>
        <v>1.17484280048991</v>
      </c>
      <c r="T98" s="3">
        <v>0.01</v>
      </c>
      <c r="U98" s="17">
        <f t="shared" si="92"/>
        <v>0.0117484280048991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4"/>
        <v>0.01</v>
      </c>
      <c r="AQ98" s="1">
        <f t="shared" si="95"/>
        <v>0.0462484280048991</v>
      </c>
      <c r="AR98" s="24">
        <f t="shared" si="96"/>
        <v>7.592</v>
      </c>
      <c r="AS98" s="1">
        <f t="shared" si="97"/>
        <v>0.13</v>
      </c>
      <c r="AT98" s="2">
        <f t="shared" si="101"/>
        <v>0.9</v>
      </c>
      <c r="AU98" s="1">
        <f t="shared" si="98"/>
        <v>275.241451477403</v>
      </c>
    </row>
    <row r="99" s="1" customFormat="1" ht="16.8" spans="1:47">
      <c r="A99" s="6"/>
      <c r="B99" s="6"/>
      <c r="C99" s="8">
        <v>8</v>
      </c>
      <c r="D99" s="9">
        <v>25.6320967741935</v>
      </c>
      <c r="E99" s="12">
        <f t="shared" si="99"/>
        <v>27.2795483870968</v>
      </c>
      <c r="F99" s="8" t="s">
        <v>109</v>
      </c>
      <c r="G99" s="6">
        <v>9</v>
      </c>
      <c r="H99" s="11">
        <f t="shared" si="83"/>
        <v>25.6320967741935</v>
      </c>
      <c r="I99" s="11">
        <f t="shared" si="84"/>
        <v>298.782096774193</v>
      </c>
      <c r="J99" s="11">
        <f t="shared" si="85"/>
        <v>0.370936770247477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0.187832596875362</v>
      </c>
      <c r="P99" s="11">
        <f t="shared" si="88"/>
        <v>0.0696740168321432</v>
      </c>
      <c r="Q99" s="15">
        <f t="shared" si="89"/>
        <v>0.00905762218817862</v>
      </c>
      <c r="R99" s="11">
        <f t="shared" si="90"/>
        <v>0.0098696</v>
      </c>
      <c r="S99" s="16">
        <f t="shared" si="91"/>
        <v>0.917729410328546</v>
      </c>
      <c r="T99" s="3">
        <v>0.01</v>
      </c>
      <c r="U99" s="17">
        <f t="shared" si="92"/>
        <v>0.00917729410328546</v>
      </c>
      <c r="V99" s="16"/>
      <c r="W99" s="3"/>
      <c r="X99" s="17"/>
      <c r="Y99" s="18">
        <v>0.05</v>
      </c>
      <c r="Z99" s="3">
        <v>0.49</v>
      </c>
      <c r="AA99" s="19">
        <f t="shared" si="93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4"/>
        <v>0.01</v>
      </c>
      <c r="AQ99" s="1">
        <f t="shared" si="95"/>
        <v>0.0436772941032855</v>
      </c>
      <c r="AR99" s="24">
        <f t="shared" si="96"/>
        <v>7.592</v>
      </c>
      <c r="AS99" s="1">
        <f t="shared" si="97"/>
        <v>0.13</v>
      </c>
      <c r="AT99" s="2">
        <f t="shared" si="101"/>
        <v>0.9</v>
      </c>
      <c r="AU99" s="1">
        <f t="shared" si="98"/>
        <v>259.939685394717</v>
      </c>
    </row>
    <row r="100" s="1" customFormat="1" ht="16.8" spans="1:47">
      <c r="A100" s="6"/>
      <c r="B100" s="6"/>
      <c r="C100" s="8">
        <v>9</v>
      </c>
      <c r="D100" s="9">
        <v>22.3959333333333</v>
      </c>
      <c r="E100" s="12">
        <f t="shared" si="99"/>
        <v>25.6320967741935</v>
      </c>
      <c r="F100" s="8" t="s">
        <v>109</v>
      </c>
      <c r="G100" s="6">
        <v>10</v>
      </c>
      <c r="H100" s="11">
        <f t="shared" si="83"/>
        <v>22.3959333333333</v>
      </c>
      <c r="I100" s="11">
        <f t="shared" si="84"/>
        <v>295.545933333333</v>
      </c>
      <c r="J100" s="11">
        <f t="shared" si="85"/>
        <v>0.259614351987522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0.194078580043219</v>
      </c>
      <c r="P100" s="11">
        <f t="shared" si="88"/>
        <v>0.0503855847925788</v>
      </c>
      <c r="Q100" s="15">
        <f t="shared" si="89"/>
        <v>0.00655012602303524</v>
      </c>
      <c r="R100" s="11">
        <f t="shared" si="90"/>
        <v>0.0098696</v>
      </c>
      <c r="S100" s="16">
        <f t="shared" si="91"/>
        <v>0.663666817605094</v>
      </c>
      <c r="T100" s="3">
        <v>0.01</v>
      </c>
      <c r="U100" s="17">
        <f t="shared" si="92"/>
        <v>0.00663666817605094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0.0337366681760509</v>
      </c>
      <c r="AR100" s="24">
        <f t="shared" si="96"/>
        <v>7.592</v>
      </c>
      <c r="AS100" s="1">
        <f t="shared" si="97"/>
        <v>0.13</v>
      </c>
      <c r="AT100" s="2">
        <f t="shared" si="101"/>
        <v>0.9</v>
      </c>
      <c r="AU100" s="1">
        <f t="shared" si="98"/>
        <v>200.779354398902</v>
      </c>
    </row>
    <row r="101" s="1" customFormat="1" ht="16.8" spans="1:47">
      <c r="A101" s="6"/>
      <c r="B101" s="6"/>
      <c r="C101" s="8">
        <v>10</v>
      </c>
      <c r="D101" s="9">
        <v>13.0056451612903</v>
      </c>
      <c r="E101" s="12">
        <f t="shared" si="99"/>
        <v>22.3959333333333</v>
      </c>
      <c r="F101" s="8" t="s">
        <v>109</v>
      </c>
      <c r="G101" s="6">
        <v>11</v>
      </c>
      <c r="H101" s="11">
        <f t="shared" si="83"/>
        <v>13.0056451612903</v>
      </c>
      <c r="I101" s="11">
        <f t="shared" si="84"/>
        <v>286.15564516129</v>
      </c>
      <c r="J101" s="11">
        <f t="shared" si="85"/>
        <v>0.088066614000197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0.136508345488108</v>
      </c>
      <c r="O101" s="11">
        <f t="shared" si="100"/>
        <v>0.083104649762532</v>
      </c>
      <c r="P101" s="11">
        <f t="shared" si="88"/>
        <v>0.00731874511225847</v>
      </c>
      <c r="Q101" s="15">
        <f t="shared" si="89"/>
        <v>0.000951436864593601</v>
      </c>
      <c r="R101" s="11">
        <f t="shared" si="90"/>
        <v>0.0098696</v>
      </c>
      <c r="S101" s="16">
        <f t="shared" si="91"/>
        <v>0.0964007522689471</v>
      </c>
      <c r="T101" s="3">
        <v>0.01</v>
      </c>
      <c r="U101" s="17">
        <f t="shared" si="92"/>
        <v>0.000964007522689471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0.0157640075226895</v>
      </c>
      <c r="AR101" s="24">
        <f t="shared" si="96"/>
        <v>7.592</v>
      </c>
      <c r="AS101" s="1">
        <f t="shared" si="97"/>
        <v>0.13</v>
      </c>
      <c r="AT101" s="2">
        <f t="shared" si="101"/>
        <v>0.9</v>
      </c>
      <c r="AU101" s="1">
        <f t="shared" si="98"/>
        <v>93.8174225334994</v>
      </c>
    </row>
    <row r="102" s="1" customFormat="1" ht="16.8" spans="1:48">
      <c r="A102" s="6"/>
      <c r="B102" s="6"/>
      <c r="C102" s="8">
        <v>11</v>
      </c>
      <c r="D102" s="9">
        <v>6.2405</v>
      </c>
      <c r="E102" s="12">
        <f t="shared" si="99"/>
        <v>13.0056451612903</v>
      </c>
      <c r="F102" s="8" t="s">
        <v>111</v>
      </c>
      <c r="G102" s="6">
        <v>12</v>
      </c>
      <c r="H102" s="11">
        <f t="shared" si="83"/>
        <v>6.2405</v>
      </c>
      <c r="I102" s="11">
        <f t="shared" si="84"/>
        <v>279.3905</v>
      </c>
      <c r="J102" s="11">
        <f t="shared" si="85"/>
        <v>0.0386360239308135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0.151705904650274</v>
      </c>
      <c r="P102" s="11">
        <f t="shared" si="88"/>
        <v>0.00586131296251369</v>
      </c>
      <c r="Q102" s="15">
        <f t="shared" si="89"/>
        <v>0.000761970685126779</v>
      </c>
      <c r="R102" s="11">
        <f t="shared" si="90"/>
        <v>0.0098696</v>
      </c>
      <c r="S102" s="16">
        <f t="shared" si="91"/>
        <v>0.0772038061448062</v>
      </c>
      <c r="T102" s="3">
        <v>0.01</v>
      </c>
      <c r="U102" s="17">
        <f t="shared" si="92"/>
        <v>0.000772038061448062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0.0155720380614481</v>
      </c>
      <c r="AR102" s="24">
        <f t="shared" si="96"/>
        <v>7.592</v>
      </c>
      <c r="AS102" s="1">
        <f t="shared" si="97"/>
        <v>0.13</v>
      </c>
      <c r="AT102" s="2">
        <f t="shared" si="101"/>
        <v>0.9</v>
      </c>
      <c r="AU102" s="1">
        <f t="shared" si="98"/>
        <v>92.6749414713145</v>
      </c>
      <c r="AV102" s="1">
        <f>SUM(AU91:AU102)</f>
        <v>1913.84787121597</v>
      </c>
    </row>
    <row r="103" s="1" customFormat="1" ht="16.8" spans="1:46">
      <c r="A103" s="6"/>
      <c r="B103" s="6"/>
      <c r="C103" s="8">
        <v>12</v>
      </c>
      <c r="D103" s="9">
        <v>0.351516129032258</v>
      </c>
      <c r="E103" s="12">
        <f t="shared" si="99"/>
        <v>6.2405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ht="16.8" spans="1:32">
      <c r="A107" s="6" t="s">
        <v>107</v>
      </c>
      <c r="B107" s="6">
        <v>134.758</v>
      </c>
      <c r="C107" s="8" t="s">
        <v>108</v>
      </c>
      <c r="D107" s="9">
        <v>-2.56583870967742</v>
      </c>
      <c r="E107" s="8"/>
      <c r="F107" s="8"/>
      <c r="G107" s="6">
        <v>1</v>
      </c>
      <c r="H107" s="11">
        <f t="shared" ref="H107:H118" si="102">E108</f>
        <v>-2.56583870967742</v>
      </c>
      <c r="I107" s="11">
        <f t="shared" ref="I107:I118" si="103">H107+273.15</f>
        <v>270.584161290323</v>
      </c>
      <c r="J107" s="11">
        <f t="shared" ref="J107:J118" si="104">EXP(($C$18*(I107-$C$16))/($C$19*I107*$C$16))</f>
        <v>0.0124281680736613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0.0376828891485853</v>
      </c>
      <c r="Q107" s="15">
        <f t="shared" ref="Q107:Q118" si="108">P107*$B$109</f>
        <v>0.0109280378530897</v>
      </c>
      <c r="R107" s="11">
        <f t="shared" ref="R107:R118" si="109">L107*$B$109</f>
        <v>0.87929595</v>
      </c>
      <c r="S107" s="16">
        <f t="shared" ref="S107:S118" si="110">Q107/R107</f>
        <v>0.0124281680736613</v>
      </c>
      <c r="T107" s="3">
        <v>0.27</v>
      </c>
      <c r="U107" s="17">
        <f t="shared" ref="U107:U118" si="111">S107*T107</f>
        <v>0.00335560537988856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0.227051994125312</v>
      </c>
      <c r="AC107" s="24">
        <f t="shared" ref="AC107:AC118" si="113">$B$107/12</f>
        <v>11.2298333333333</v>
      </c>
      <c r="AD107" s="1">
        <f t="shared" ref="AD107:AD118" si="114">$B$109</f>
        <v>0.29</v>
      </c>
      <c r="AE107" s="25">
        <f t="shared" ref="AE107:AE118" si="115">$E$9/12</f>
        <v>23.5416666666667</v>
      </c>
      <c r="AF107" s="1">
        <f t="shared" ref="AF107:AF118" si="116">AE107*10000*AC107*AB107</f>
        <v>600255.070581645</v>
      </c>
    </row>
    <row r="108" s="1" customFormat="1" ht="16.8" spans="1:32">
      <c r="A108" s="6" t="s">
        <v>110</v>
      </c>
      <c r="B108" s="6">
        <v>27</v>
      </c>
      <c r="C108" s="8">
        <v>1</v>
      </c>
      <c r="D108" s="9">
        <v>-3.40403225806452</v>
      </c>
      <c r="E108" s="12">
        <f t="shared" ref="E108:E119" si="117">D107</f>
        <v>-2.56583870967742</v>
      </c>
      <c r="F108" s="8" t="s">
        <v>109</v>
      </c>
      <c r="G108" s="6">
        <v>2</v>
      </c>
      <c r="H108" s="11">
        <f t="shared" si="102"/>
        <v>-3.40403225806452</v>
      </c>
      <c r="I108" s="11">
        <f t="shared" si="103"/>
        <v>269.745967741935</v>
      </c>
      <c r="J108" s="11">
        <f t="shared" si="104"/>
        <v>0.0111133804237106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8">L108+O107-P107-N108</f>
        <v>6.02642711085142</v>
      </c>
      <c r="P108" s="11">
        <f t="shared" si="107"/>
        <v>0.0669739770786547</v>
      </c>
      <c r="Q108" s="15">
        <f t="shared" si="108"/>
        <v>0.0194224533528099</v>
      </c>
      <c r="R108" s="11">
        <f t="shared" si="109"/>
        <v>0.87929595</v>
      </c>
      <c r="S108" s="16">
        <f t="shared" si="110"/>
        <v>0.0220886418876487</v>
      </c>
      <c r="T108" s="3">
        <v>0.27</v>
      </c>
      <c r="U108" s="17">
        <f t="shared" si="111"/>
        <v>0.00596393330966515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0.227558792242068</v>
      </c>
      <c r="AC108" s="24">
        <f t="shared" si="113"/>
        <v>11.2298333333333</v>
      </c>
      <c r="AD108" s="1">
        <f t="shared" si="114"/>
        <v>0.29</v>
      </c>
      <c r="AE108" s="25">
        <f t="shared" si="115"/>
        <v>23.5416666666667</v>
      </c>
      <c r="AF108" s="1">
        <f t="shared" si="116"/>
        <v>601594.887659737</v>
      </c>
    </row>
    <row r="109" s="1" customFormat="1" ht="16.8" spans="1:32">
      <c r="A109" s="6" t="s">
        <v>72</v>
      </c>
      <c r="B109" s="6">
        <v>0.29</v>
      </c>
      <c r="C109" s="8">
        <v>2</v>
      </c>
      <c r="D109" s="9">
        <v>2.95335714285714</v>
      </c>
      <c r="E109" s="12">
        <f t="shared" si="117"/>
        <v>-3.40403225806452</v>
      </c>
      <c r="F109" s="8" t="s">
        <v>109</v>
      </c>
      <c r="G109" s="6">
        <v>3</v>
      </c>
      <c r="H109" s="11">
        <f t="shared" si="102"/>
        <v>2.95335714285714</v>
      </c>
      <c r="I109" s="11">
        <f t="shared" si="103"/>
        <v>276.103357142857</v>
      </c>
      <c r="J109" s="11">
        <f t="shared" si="104"/>
        <v>0.0255152893849137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8"/>
        <v>8.99150813377276</v>
      </c>
      <c r="P109" s="11">
        <f t="shared" si="107"/>
        <v>0.229420932040018</v>
      </c>
      <c r="Q109" s="15">
        <f t="shared" si="108"/>
        <v>0.0665320702916051</v>
      </c>
      <c r="R109" s="11">
        <f t="shared" si="109"/>
        <v>0.87929595</v>
      </c>
      <c r="S109" s="16">
        <f t="shared" si="110"/>
        <v>0.0756651617599343</v>
      </c>
      <c r="T109" s="3">
        <v>0.27</v>
      </c>
      <c r="U109" s="17">
        <f t="shared" si="111"/>
        <v>0.0204295936751823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0.230369470051088</v>
      </c>
      <c r="AC109" s="24">
        <f t="shared" si="113"/>
        <v>11.2298333333333</v>
      </c>
      <c r="AD109" s="1">
        <f t="shared" si="114"/>
        <v>0.29</v>
      </c>
      <c r="AE109" s="25">
        <f t="shared" si="115"/>
        <v>23.5416666666667</v>
      </c>
      <c r="AF109" s="1">
        <f t="shared" si="116"/>
        <v>609025.448281479</v>
      </c>
    </row>
    <row r="110" s="1" customFormat="1" ht="16.8" spans="1:32">
      <c r="A110" s="6"/>
      <c r="B110" s="6"/>
      <c r="C110" s="8">
        <v>3</v>
      </c>
      <c r="D110" s="9">
        <v>9.46648387096774</v>
      </c>
      <c r="E110" s="12">
        <f t="shared" si="117"/>
        <v>2.95335714285714</v>
      </c>
      <c r="F110" s="8" t="s">
        <v>109</v>
      </c>
      <c r="G110" s="6">
        <v>4</v>
      </c>
      <c r="H110" s="11">
        <f t="shared" si="102"/>
        <v>9.46648387096774</v>
      </c>
      <c r="I110" s="11">
        <f t="shared" si="103"/>
        <v>282.616483870968</v>
      </c>
      <c r="J110" s="11">
        <f t="shared" si="104"/>
        <v>0.0575117236609017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8"/>
        <v>11.7941422017327</v>
      </c>
      <c r="P110" s="11">
        <f t="shared" si="107"/>
        <v>0.678301447123432</v>
      </c>
      <c r="Q110" s="15">
        <f t="shared" si="108"/>
        <v>0.196707419665795</v>
      </c>
      <c r="R110" s="11">
        <f t="shared" si="109"/>
        <v>0.87929595</v>
      </c>
      <c r="S110" s="16">
        <f t="shared" si="110"/>
        <v>0.223710139533561</v>
      </c>
      <c r="T110" s="3">
        <v>0.27</v>
      </c>
      <c r="U110" s="17">
        <f t="shared" si="111"/>
        <v>0.0604017376740616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0.23813605763007</v>
      </c>
      <c r="AC110" s="24">
        <f t="shared" si="113"/>
        <v>11.2298333333333</v>
      </c>
      <c r="AD110" s="1">
        <f t="shared" si="114"/>
        <v>0.29</v>
      </c>
      <c r="AE110" s="25">
        <f t="shared" si="115"/>
        <v>23.5416666666667</v>
      </c>
      <c r="AF110" s="1">
        <f t="shared" si="116"/>
        <v>629557.897658812</v>
      </c>
    </row>
    <row r="111" s="1" customFormat="1" ht="16.8" spans="1:32">
      <c r="A111" s="6"/>
      <c r="B111" s="6"/>
      <c r="C111" s="8">
        <v>4</v>
      </c>
      <c r="D111" s="9">
        <v>14.9613666666667</v>
      </c>
      <c r="E111" s="12">
        <f t="shared" si="117"/>
        <v>9.46648387096774</v>
      </c>
      <c r="F111" s="8" t="s">
        <v>109</v>
      </c>
      <c r="G111" s="6">
        <v>5</v>
      </c>
      <c r="H111" s="11">
        <f t="shared" si="102"/>
        <v>14.9613666666667</v>
      </c>
      <c r="I111" s="11">
        <f t="shared" si="103"/>
        <v>288.111366666667</v>
      </c>
      <c r="J111" s="11">
        <f t="shared" si="104"/>
        <v>0.110948473838626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10.5600487168788</v>
      </c>
      <c r="O111" s="11">
        <f t="shared" si="118"/>
        <v>3.58784703773046</v>
      </c>
      <c r="P111" s="11">
        <f t="shared" si="107"/>
        <v>0.398066153202632</v>
      </c>
      <c r="Q111" s="15">
        <f t="shared" si="108"/>
        <v>0.115439184428763</v>
      </c>
      <c r="R111" s="11">
        <f t="shared" si="109"/>
        <v>0.87929595</v>
      </c>
      <c r="S111" s="16">
        <f t="shared" si="110"/>
        <v>0.131285927597828</v>
      </c>
      <c r="T111" s="3">
        <v>0.27</v>
      </c>
      <c r="U111" s="17">
        <f t="shared" si="111"/>
        <v>0.0354472004514135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0.28208739104771</v>
      </c>
      <c r="AC111" s="24">
        <f t="shared" si="113"/>
        <v>11.2298333333333</v>
      </c>
      <c r="AD111" s="1">
        <f t="shared" si="114"/>
        <v>0.29</v>
      </c>
      <c r="AE111" s="25">
        <f t="shared" si="115"/>
        <v>23.5416666666667</v>
      </c>
      <c r="AF111" s="1">
        <f t="shared" si="116"/>
        <v>745751.595249516</v>
      </c>
    </row>
    <row r="112" s="1" customFormat="1" ht="16.8" spans="1:32">
      <c r="A112" s="6"/>
      <c r="B112" s="6"/>
      <c r="C112" s="8">
        <v>5</v>
      </c>
      <c r="D112" s="9">
        <v>20.8628709677419</v>
      </c>
      <c r="E112" s="12">
        <f t="shared" si="117"/>
        <v>14.9613666666667</v>
      </c>
      <c r="F112" s="8" t="s">
        <v>111</v>
      </c>
      <c r="G112" s="6">
        <v>6</v>
      </c>
      <c r="H112" s="11">
        <f t="shared" si="102"/>
        <v>20.8628709677419</v>
      </c>
      <c r="I112" s="11">
        <f t="shared" si="103"/>
        <v>294.012870967742</v>
      </c>
      <c r="J112" s="11">
        <f t="shared" si="104"/>
        <v>0.218636964315352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8"/>
        <v>6.22183588452783</v>
      </c>
      <c r="P112" s="11">
        <f t="shared" si="107"/>
        <v>1.36032331026149</v>
      </c>
      <c r="Q112" s="15">
        <f t="shared" si="108"/>
        <v>0.394493759975832</v>
      </c>
      <c r="R112" s="11">
        <f t="shared" si="109"/>
        <v>0.87929595</v>
      </c>
      <c r="S112" s="16">
        <f t="shared" si="110"/>
        <v>0.448647306945781</v>
      </c>
      <c r="T112" s="3">
        <v>0.27</v>
      </c>
      <c r="U112" s="17">
        <f t="shared" si="111"/>
        <v>0.121134772875361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0.298736486369683</v>
      </c>
      <c r="AC112" s="24">
        <f t="shared" si="113"/>
        <v>11.2298333333333</v>
      </c>
      <c r="AD112" s="1">
        <f t="shared" si="114"/>
        <v>0.29</v>
      </c>
      <c r="AE112" s="25">
        <f t="shared" si="115"/>
        <v>23.5416666666667</v>
      </c>
      <c r="AF112" s="1">
        <f t="shared" si="116"/>
        <v>789766.640905076</v>
      </c>
    </row>
    <row r="113" s="1" customFormat="1" ht="16.8" spans="1:32">
      <c r="A113" s="6"/>
      <c r="B113" s="6"/>
      <c r="C113" s="8">
        <v>6</v>
      </c>
      <c r="D113" s="9">
        <v>25.5247666666667</v>
      </c>
      <c r="E113" s="12">
        <f t="shared" si="117"/>
        <v>20.8628709677419</v>
      </c>
      <c r="F113" s="8" t="s">
        <v>109</v>
      </c>
      <c r="G113" s="6">
        <v>7</v>
      </c>
      <c r="H113" s="11">
        <f t="shared" si="102"/>
        <v>25.5247666666667</v>
      </c>
      <c r="I113" s="11">
        <f t="shared" si="103"/>
        <v>298.674766666667</v>
      </c>
      <c r="J113" s="11">
        <f t="shared" si="104"/>
        <v>0.366618163699712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8"/>
        <v>7.89356757426634</v>
      </c>
      <c r="P113" s="11">
        <f t="shared" si="107"/>
        <v>2.89392524911712</v>
      </c>
      <c r="Q113" s="15">
        <f t="shared" si="108"/>
        <v>0.839238322243963</v>
      </c>
      <c r="R113" s="11">
        <f t="shared" si="109"/>
        <v>0.87929595</v>
      </c>
      <c r="S113" s="16">
        <f t="shared" si="110"/>
        <v>0.954443520687163</v>
      </c>
      <c r="T113" s="3">
        <v>0.27</v>
      </c>
      <c r="U113" s="17">
        <f t="shared" si="111"/>
        <v>0.257699750585534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0.340471061538769</v>
      </c>
      <c r="AC113" s="24">
        <f t="shared" si="113"/>
        <v>11.2298333333333</v>
      </c>
      <c r="AD113" s="1">
        <f t="shared" si="114"/>
        <v>0.29</v>
      </c>
      <c r="AE113" s="25">
        <f t="shared" si="115"/>
        <v>23.5416666666667</v>
      </c>
      <c r="AF113" s="1">
        <f t="shared" si="116"/>
        <v>900099.917035602</v>
      </c>
    </row>
    <row r="114" s="1" customFormat="1" ht="16.8" spans="1:32">
      <c r="A114" s="6"/>
      <c r="B114" s="6"/>
      <c r="C114" s="8">
        <v>7</v>
      </c>
      <c r="D114" s="9">
        <v>27.2795483870968</v>
      </c>
      <c r="E114" s="12">
        <f t="shared" si="117"/>
        <v>25.5247666666667</v>
      </c>
      <c r="F114" s="8" t="s">
        <v>109</v>
      </c>
      <c r="G114" s="6">
        <v>8</v>
      </c>
      <c r="H114" s="11">
        <f t="shared" si="102"/>
        <v>27.2795483870968</v>
      </c>
      <c r="I114" s="11">
        <f t="shared" si="103"/>
        <v>300.429548387097</v>
      </c>
      <c r="J114" s="11">
        <f t="shared" si="104"/>
        <v>0.443516213725504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8"/>
        <v>8.03169732514923</v>
      </c>
      <c r="P114" s="11">
        <f t="shared" si="107"/>
        <v>3.56218798743944</v>
      </c>
      <c r="Q114" s="15">
        <f t="shared" si="108"/>
        <v>1.03303451635744</v>
      </c>
      <c r="R114" s="11">
        <f t="shared" si="109"/>
        <v>0.87929595</v>
      </c>
      <c r="S114" s="16">
        <f t="shared" si="110"/>
        <v>1.17484280048991</v>
      </c>
      <c r="T114" s="3">
        <v>0.27</v>
      </c>
      <c r="U114" s="17">
        <f t="shared" si="111"/>
        <v>0.317207556132276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0.352033428156501</v>
      </c>
      <c r="AC114" s="24">
        <f t="shared" si="113"/>
        <v>11.2298333333333</v>
      </c>
      <c r="AD114" s="1">
        <f t="shared" si="114"/>
        <v>0.29</v>
      </c>
      <c r="AE114" s="25">
        <f t="shared" si="115"/>
        <v>23.5416666666667</v>
      </c>
      <c r="AF114" s="1">
        <f t="shared" si="116"/>
        <v>930667.229236292</v>
      </c>
    </row>
    <row r="115" s="1" customFormat="1" ht="16.8" spans="1:32">
      <c r="A115" s="6"/>
      <c r="B115" s="6"/>
      <c r="C115" s="8">
        <v>8</v>
      </c>
      <c r="D115" s="9">
        <v>25.6320967741935</v>
      </c>
      <c r="E115" s="12">
        <f t="shared" si="117"/>
        <v>27.2795483870968</v>
      </c>
      <c r="F115" s="8" t="s">
        <v>109</v>
      </c>
      <c r="G115" s="6">
        <v>9</v>
      </c>
      <c r="H115" s="11">
        <f t="shared" si="102"/>
        <v>25.6320967741935</v>
      </c>
      <c r="I115" s="11">
        <f t="shared" si="103"/>
        <v>298.782096774193</v>
      </c>
      <c r="J115" s="11">
        <f t="shared" si="104"/>
        <v>0.370936770247477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8"/>
        <v>7.50156433770978</v>
      </c>
      <c r="P115" s="11">
        <f t="shared" si="107"/>
        <v>2.78260604723372</v>
      </c>
      <c r="Q115" s="15">
        <f t="shared" si="108"/>
        <v>0.806955753697779</v>
      </c>
      <c r="R115" s="11">
        <f t="shared" si="109"/>
        <v>0.87929595</v>
      </c>
      <c r="S115" s="16">
        <f t="shared" si="110"/>
        <v>0.917729410328546</v>
      </c>
      <c r="T115" s="3">
        <v>0.27</v>
      </c>
      <c r="U115" s="17">
        <f t="shared" si="111"/>
        <v>0.247786940788707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0.338545002595246</v>
      </c>
      <c r="AC115" s="24">
        <f t="shared" si="113"/>
        <v>11.2298333333333</v>
      </c>
      <c r="AD115" s="1">
        <f t="shared" si="114"/>
        <v>0.29</v>
      </c>
      <c r="AE115" s="25">
        <f t="shared" si="115"/>
        <v>23.5416666666667</v>
      </c>
      <c r="AF115" s="1">
        <f t="shared" si="116"/>
        <v>895008.014400954</v>
      </c>
    </row>
    <row r="116" s="1" customFormat="1" ht="16.8" spans="1:32">
      <c r="A116" s="6"/>
      <c r="B116" s="6"/>
      <c r="C116" s="8">
        <v>9</v>
      </c>
      <c r="D116" s="9">
        <v>22.3959333333333</v>
      </c>
      <c r="E116" s="12">
        <f t="shared" si="117"/>
        <v>25.6320967741935</v>
      </c>
      <c r="F116" s="8" t="s">
        <v>109</v>
      </c>
      <c r="G116" s="6">
        <v>10</v>
      </c>
      <c r="H116" s="11">
        <f t="shared" si="102"/>
        <v>22.3959333333333</v>
      </c>
      <c r="I116" s="11">
        <f t="shared" si="103"/>
        <v>295.545933333333</v>
      </c>
      <c r="J116" s="11">
        <f t="shared" si="104"/>
        <v>0.259614351987522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8"/>
        <v>7.75101329047606</v>
      </c>
      <c r="P116" s="11">
        <f t="shared" si="107"/>
        <v>2.01227429265361</v>
      </c>
      <c r="Q116" s="15">
        <f t="shared" si="108"/>
        <v>0.583559544869548</v>
      </c>
      <c r="R116" s="11">
        <f t="shared" si="109"/>
        <v>0.87929595</v>
      </c>
      <c r="S116" s="16">
        <f t="shared" si="110"/>
        <v>0.663666817605094</v>
      </c>
      <c r="T116" s="3">
        <v>0.27</v>
      </c>
      <c r="U116" s="17">
        <f t="shared" si="111"/>
        <v>0.179190040753375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0.310016624918381</v>
      </c>
      <c r="AC116" s="24">
        <f t="shared" si="113"/>
        <v>11.2298333333333</v>
      </c>
      <c r="AD116" s="1">
        <f t="shared" si="114"/>
        <v>0.29</v>
      </c>
      <c r="AE116" s="25">
        <f t="shared" si="115"/>
        <v>23.5416666666667</v>
      </c>
      <c r="AF116" s="1">
        <f t="shared" si="116"/>
        <v>819587.82960154</v>
      </c>
    </row>
    <row r="117" s="1" customFormat="1" ht="16.8" spans="1:32">
      <c r="A117" s="6"/>
      <c r="B117" s="6"/>
      <c r="C117" s="8">
        <v>10</v>
      </c>
      <c r="D117" s="9">
        <v>13.0056451612903</v>
      </c>
      <c r="E117" s="12">
        <f t="shared" si="117"/>
        <v>22.3959333333333</v>
      </c>
      <c r="F117" s="8" t="s">
        <v>109</v>
      </c>
      <c r="G117" s="6">
        <v>11</v>
      </c>
      <c r="H117" s="11">
        <f t="shared" si="102"/>
        <v>13.0056451612903</v>
      </c>
      <c r="I117" s="11">
        <f t="shared" si="103"/>
        <v>286.15564516129</v>
      </c>
      <c r="J117" s="11">
        <f t="shared" si="104"/>
        <v>0.088066614000197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5.45180204793133</v>
      </c>
      <c r="O117" s="11">
        <f t="shared" si="118"/>
        <v>3.31899194989112</v>
      </c>
      <c r="P117" s="11">
        <f t="shared" si="107"/>
        <v>0.292292382920822</v>
      </c>
      <c r="Q117" s="15">
        <f t="shared" si="108"/>
        <v>0.0847647910470385</v>
      </c>
      <c r="R117" s="11">
        <f t="shared" si="109"/>
        <v>0.87929595</v>
      </c>
      <c r="S117" s="16">
        <f t="shared" si="110"/>
        <v>0.0964007522689471</v>
      </c>
      <c r="T117" s="3">
        <v>0.27</v>
      </c>
      <c r="U117" s="17">
        <f t="shared" si="111"/>
        <v>0.0260282031126157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0.231457279864781</v>
      </c>
      <c r="AC117" s="24">
        <f t="shared" si="113"/>
        <v>11.2298333333333</v>
      </c>
      <c r="AD117" s="1">
        <f t="shared" si="114"/>
        <v>0.29</v>
      </c>
      <c r="AE117" s="25">
        <f t="shared" si="115"/>
        <v>23.5416666666667</v>
      </c>
      <c r="AF117" s="1">
        <f t="shared" si="116"/>
        <v>611901.280132299</v>
      </c>
    </row>
    <row r="118" s="1" customFormat="1" ht="16.8" spans="1:33">
      <c r="A118" s="6"/>
      <c r="B118" s="6"/>
      <c r="C118" s="8">
        <v>11</v>
      </c>
      <c r="D118" s="9">
        <v>6.2405</v>
      </c>
      <c r="E118" s="12">
        <f t="shared" si="117"/>
        <v>13.0056451612903</v>
      </c>
      <c r="F118" s="8" t="s">
        <v>111</v>
      </c>
      <c r="G118" s="6">
        <v>12</v>
      </c>
      <c r="H118" s="11">
        <f t="shared" si="102"/>
        <v>6.2405</v>
      </c>
      <c r="I118" s="11">
        <f t="shared" si="103"/>
        <v>279.3905</v>
      </c>
      <c r="J118" s="11">
        <f t="shared" si="104"/>
        <v>0.0386360239308135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8"/>
        <v>6.0587545669703</v>
      </c>
      <c r="P118" s="11">
        <f t="shared" si="107"/>
        <v>0.23408618644039</v>
      </c>
      <c r="Q118" s="15">
        <f t="shared" si="108"/>
        <v>0.0678849940677132</v>
      </c>
      <c r="R118" s="11">
        <f t="shared" si="109"/>
        <v>0.87929595</v>
      </c>
      <c r="S118" s="16">
        <f t="shared" si="110"/>
        <v>0.0772038061448062</v>
      </c>
      <c r="T118" s="3">
        <v>0.27</v>
      </c>
      <c r="U118" s="17">
        <f t="shared" si="111"/>
        <v>0.0208450276590977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0.230450188874163</v>
      </c>
      <c r="AC118" s="24">
        <f t="shared" si="113"/>
        <v>11.2298333333333</v>
      </c>
      <c r="AD118" s="1">
        <f t="shared" si="114"/>
        <v>0.29</v>
      </c>
      <c r="AE118" s="25">
        <f t="shared" si="115"/>
        <v>23.5416666666667</v>
      </c>
      <c r="AF118" s="1">
        <f t="shared" si="116"/>
        <v>609238.843821249</v>
      </c>
      <c r="AG118" s="1">
        <f>SUM(AF107:AF118)</f>
        <v>8742454.6545642</v>
      </c>
    </row>
    <row r="119" s="1" customFormat="1" ht="16.8" spans="1:46">
      <c r="A119" s="6"/>
      <c r="B119" s="6"/>
      <c r="C119" s="8">
        <v>12</v>
      </c>
      <c r="D119" s="9">
        <v>0.351516129032258</v>
      </c>
      <c r="E119" s="12">
        <f t="shared" si="117"/>
        <v>6.2405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v>625.464</v>
      </c>
      <c r="C123" s="8" t="s">
        <v>108</v>
      </c>
      <c r="D123" s="9">
        <v>-2.56583870967742</v>
      </c>
      <c r="E123" s="8"/>
      <c r="F123" s="8"/>
      <c r="G123" s="6">
        <v>1</v>
      </c>
      <c r="H123" s="11">
        <f t="shared" ref="H123:H134" si="119">E124</f>
        <v>-2.56583870967742</v>
      </c>
      <c r="I123" s="11">
        <f t="shared" ref="I123:I134" si="120">H123+273.15</f>
        <v>270.584161290323</v>
      </c>
      <c r="J123" s="11">
        <f t="shared" ref="J123:J134" si="121">EXP(($C$18*(I123-$C$16))/($C$19*I123*$C$16))</f>
        <v>0.0124281680736613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0.00647780976335377</v>
      </c>
      <c r="Q123" s="15">
        <f t="shared" ref="Q123:Q134" si="125">P123*$B$125</f>
        <v>0.00168423053847198</v>
      </c>
      <c r="R123" s="11">
        <f t="shared" ref="R123:R134" si="126">L123*$B$125</f>
        <v>0.1355172</v>
      </c>
      <c r="S123" s="16">
        <f t="shared" ref="S123:S134" si="127">Q123/R123</f>
        <v>0.0124281680736613</v>
      </c>
      <c r="T123" s="3">
        <v>0.01</v>
      </c>
      <c r="U123" s="17">
        <f t="shared" ref="U123:U134" si="128">S123*T123</f>
        <v>0.000124281680736613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0.00561428168073661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4.24797717806469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-3.40403225806452</v>
      </c>
      <c r="E124" s="12">
        <f t="shared" ref="E124:E135" si="135">D123</f>
        <v>-2.56583870967742</v>
      </c>
      <c r="F124" s="8" t="s">
        <v>109</v>
      </c>
      <c r="G124" s="6">
        <v>2</v>
      </c>
      <c r="H124" s="11">
        <f t="shared" si="119"/>
        <v>-3.40403225806452</v>
      </c>
      <c r="I124" s="11">
        <f t="shared" si="120"/>
        <v>269.745967741935</v>
      </c>
      <c r="J124" s="11">
        <f t="shared" si="121"/>
        <v>0.0111133804237106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1.03596219023665</v>
      </c>
      <c r="P124" s="11">
        <f t="shared" si="124"/>
        <v>0.0115130419246803</v>
      </c>
      <c r="Q124" s="15">
        <f t="shared" si="125"/>
        <v>0.00299339090041687</v>
      </c>
      <c r="R124" s="11">
        <f t="shared" si="126"/>
        <v>0.1355172</v>
      </c>
      <c r="S124" s="16">
        <f t="shared" si="127"/>
        <v>0.0220886418876487</v>
      </c>
      <c r="T124" s="3">
        <v>0.01</v>
      </c>
      <c r="U124" s="17">
        <f t="shared" si="128"/>
        <v>0.000220886418876487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0.00571088641887649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4.32107196493994</v>
      </c>
    </row>
    <row r="125" s="1" customFormat="1" ht="16.8" spans="1:50">
      <c r="A125" s="6" t="s">
        <v>72</v>
      </c>
      <c r="B125" s="6">
        <v>0.26</v>
      </c>
      <c r="C125" s="8">
        <v>2</v>
      </c>
      <c r="D125" s="9">
        <v>2.95335714285714</v>
      </c>
      <c r="E125" s="12">
        <f t="shared" si="135"/>
        <v>-3.40403225806452</v>
      </c>
      <c r="F125" s="8" t="s">
        <v>109</v>
      </c>
      <c r="G125" s="6">
        <v>3</v>
      </c>
      <c r="H125" s="11">
        <f t="shared" si="119"/>
        <v>2.95335714285714</v>
      </c>
      <c r="I125" s="11">
        <f t="shared" si="120"/>
        <v>276.103357142857</v>
      </c>
      <c r="J125" s="11">
        <f t="shared" si="121"/>
        <v>0.0255152893849137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1.54566914831197</v>
      </c>
      <c r="P125" s="11">
        <f t="shared" si="124"/>
        <v>0.039438195612513</v>
      </c>
      <c r="Q125" s="15">
        <f t="shared" si="125"/>
        <v>0.0102539308592534</v>
      </c>
      <c r="R125" s="11">
        <f t="shared" si="126"/>
        <v>0.1355172</v>
      </c>
      <c r="S125" s="16">
        <f t="shared" si="127"/>
        <v>0.0756651617599343</v>
      </c>
      <c r="T125" s="3">
        <v>0.01</v>
      </c>
      <c r="U125" s="17">
        <f t="shared" si="128"/>
        <v>0.000756651617599343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0.00624665161759934</v>
      </c>
      <c r="AU125" s="24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4.72645211264165</v>
      </c>
    </row>
    <row r="126" s="1" customFormat="1" ht="16.8" spans="1:50">
      <c r="A126" s="6"/>
      <c r="B126" s="6"/>
      <c r="C126" s="8">
        <v>3</v>
      </c>
      <c r="D126" s="9">
        <v>9.46648387096774</v>
      </c>
      <c r="E126" s="12">
        <f t="shared" si="135"/>
        <v>2.95335714285714</v>
      </c>
      <c r="F126" s="8" t="s">
        <v>109</v>
      </c>
      <c r="G126" s="6">
        <v>4</v>
      </c>
      <c r="H126" s="11">
        <f t="shared" si="119"/>
        <v>9.46648387096774</v>
      </c>
      <c r="I126" s="11">
        <f t="shared" si="120"/>
        <v>282.616483870968</v>
      </c>
      <c r="J126" s="11">
        <f t="shared" si="121"/>
        <v>0.0575117236609017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2.02745095269945</v>
      </c>
      <c r="P126" s="11">
        <f t="shared" si="124"/>
        <v>0.116602198927683</v>
      </c>
      <c r="Q126" s="15">
        <f t="shared" si="125"/>
        <v>0.0303165717211975</v>
      </c>
      <c r="R126" s="11">
        <f t="shared" si="126"/>
        <v>0.1355172</v>
      </c>
      <c r="S126" s="16">
        <f t="shared" si="127"/>
        <v>0.223710139533561</v>
      </c>
      <c r="T126" s="3">
        <v>0.01</v>
      </c>
      <c r="U126" s="17">
        <f t="shared" si="128"/>
        <v>0.00223710139533561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0.00772710139533561</v>
      </c>
      <c r="AU126" s="24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5.84661622743353</v>
      </c>
    </row>
    <row r="127" s="1" customFormat="1" ht="16.8" spans="1:50">
      <c r="A127" s="6"/>
      <c r="B127" s="6"/>
      <c r="C127" s="8">
        <v>4</v>
      </c>
      <c r="D127" s="9">
        <v>14.9613666666667</v>
      </c>
      <c r="E127" s="12">
        <f t="shared" si="135"/>
        <v>9.46648387096774</v>
      </c>
      <c r="F127" s="8" t="s">
        <v>109</v>
      </c>
      <c r="G127" s="6">
        <v>5</v>
      </c>
      <c r="H127" s="11">
        <f t="shared" si="119"/>
        <v>14.9613666666667</v>
      </c>
      <c r="I127" s="11">
        <f t="shared" si="120"/>
        <v>288.111366666667</v>
      </c>
      <c r="J127" s="11">
        <f t="shared" si="121"/>
        <v>0.110948473838626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1.81530631608318</v>
      </c>
      <c r="O127" s="11">
        <f t="shared" si="136"/>
        <v>0.616762437688589</v>
      </c>
      <c r="P127" s="11">
        <f t="shared" si="124"/>
        <v>0.0684288511825398</v>
      </c>
      <c r="Q127" s="15">
        <f t="shared" si="125"/>
        <v>0.0177915013074604</v>
      </c>
      <c r="R127" s="11">
        <f t="shared" si="126"/>
        <v>0.1355172</v>
      </c>
      <c r="S127" s="16">
        <f t="shared" si="127"/>
        <v>0.131285927597828</v>
      </c>
      <c r="T127" s="3">
        <v>0.01</v>
      </c>
      <c r="U127" s="17">
        <f t="shared" si="128"/>
        <v>0.00131285927597828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0.0112628592759783</v>
      </c>
      <c r="AU127" s="24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8.52190393799987</v>
      </c>
    </row>
    <row r="128" s="1" customFormat="1" ht="16.8" spans="1:50">
      <c r="A128" s="6"/>
      <c r="B128" s="6"/>
      <c r="C128" s="8">
        <v>5</v>
      </c>
      <c r="D128" s="9">
        <v>20.8628709677419</v>
      </c>
      <c r="E128" s="12">
        <f t="shared" si="135"/>
        <v>14.9613666666667</v>
      </c>
      <c r="F128" s="8" t="s">
        <v>111</v>
      </c>
      <c r="G128" s="6">
        <v>6</v>
      </c>
      <c r="H128" s="11">
        <f t="shared" si="119"/>
        <v>20.8628709677419</v>
      </c>
      <c r="I128" s="11">
        <f t="shared" si="120"/>
        <v>294.012870967742</v>
      </c>
      <c r="J128" s="11">
        <f t="shared" si="121"/>
        <v>0.218636964315352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1.06955358650605</v>
      </c>
      <c r="P128" s="11">
        <f t="shared" si="124"/>
        <v>0.23384394932628</v>
      </c>
      <c r="Q128" s="15">
        <f t="shared" si="125"/>
        <v>0.0607994268248328</v>
      </c>
      <c r="R128" s="11">
        <f t="shared" si="126"/>
        <v>0.1355172</v>
      </c>
      <c r="S128" s="16">
        <f t="shared" si="127"/>
        <v>0.448647306945781</v>
      </c>
      <c r="T128" s="3">
        <v>0.01</v>
      </c>
      <c r="U128" s="17">
        <f t="shared" si="128"/>
        <v>0.00448647306945781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0.0144364730694578</v>
      </c>
      <c r="AU128" s="24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10.9231797793865</v>
      </c>
    </row>
    <row r="129" s="1" customFormat="1" ht="16.8" spans="1:50">
      <c r="A129" s="6"/>
      <c r="B129" s="6"/>
      <c r="C129" s="8">
        <v>6</v>
      </c>
      <c r="D129" s="9">
        <v>25.5247666666667</v>
      </c>
      <c r="E129" s="12">
        <f t="shared" si="135"/>
        <v>20.8628709677419</v>
      </c>
      <c r="F129" s="8" t="s">
        <v>109</v>
      </c>
      <c r="G129" s="6">
        <v>7</v>
      </c>
      <c r="H129" s="11">
        <f t="shared" si="119"/>
        <v>25.5247666666667</v>
      </c>
      <c r="I129" s="11">
        <f t="shared" si="120"/>
        <v>298.674766666667</v>
      </c>
      <c r="J129" s="11">
        <f t="shared" si="121"/>
        <v>0.366618163699712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1.35692963717977</v>
      </c>
      <c r="P129" s="11">
        <f t="shared" si="124"/>
        <v>0.497475051852563</v>
      </c>
      <c r="Q129" s="15">
        <f t="shared" si="125"/>
        <v>0.129343513481666</v>
      </c>
      <c r="R129" s="11">
        <f t="shared" si="126"/>
        <v>0.1355172</v>
      </c>
      <c r="S129" s="16">
        <f t="shared" si="127"/>
        <v>0.954443520687163</v>
      </c>
      <c r="T129" s="3">
        <v>0.01</v>
      </c>
      <c r="U129" s="17">
        <f t="shared" si="128"/>
        <v>0.00954443520687163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9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0.0244444352068716</v>
      </c>
      <c r="AU129" s="24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18.4955812327264</v>
      </c>
    </row>
    <row r="130" s="1" customFormat="1" ht="16.8" spans="1:50">
      <c r="A130" s="6"/>
      <c r="B130" s="6"/>
      <c r="C130" s="8">
        <v>7</v>
      </c>
      <c r="D130" s="9">
        <v>27.2795483870968</v>
      </c>
      <c r="E130" s="12">
        <f t="shared" si="135"/>
        <v>25.5247666666667</v>
      </c>
      <c r="F130" s="8" t="s">
        <v>109</v>
      </c>
      <c r="G130" s="6">
        <v>8</v>
      </c>
      <c r="H130" s="11">
        <f t="shared" si="119"/>
        <v>27.2795483870968</v>
      </c>
      <c r="I130" s="11">
        <f t="shared" si="120"/>
        <v>300.429548387097</v>
      </c>
      <c r="J130" s="11">
        <f t="shared" si="121"/>
        <v>0.443516213725504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1.38067458532721</v>
      </c>
      <c r="P130" s="11">
        <f t="shared" si="124"/>
        <v>0.612351564471353</v>
      </c>
      <c r="Q130" s="15">
        <f t="shared" si="125"/>
        <v>0.159211406762552</v>
      </c>
      <c r="R130" s="11">
        <f t="shared" si="126"/>
        <v>0.1355172</v>
      </c>
      <c r="S130" s="16">
        <f t="shared" si="127"/>
        <v>1.17484280048991</v>
      </c>
      <c r="T130" s="3">
        <v>0.01</v>
      </c>
      <c r="U130" s="17">
        <f t="shared" si="128"/>
        <v>0.0117484280048991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9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0.0266484280048991</v>
      </c>
      <c r="AU130" s="24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20.1632052742424</v>
      </c>
    </row>
    <row r="131" s="1" customFormat="1" ht="16.8" spans="1:50">
      <c r="A131" s="6"/>
      <c r="B131" s="6"/>
      <c r="C131" s="8">
        <v>8</v>
      </c>
      <c r="D131" s="9">
        <v>25.6320967741935</v>
      </c>
      <c r="E131" s="12">
        <f t="shared" si="135"/>
        <v>27.2795483870968</v>
      </c>
      <c r="F131" s="8" t="s">
        <v>109</v>
      </c>
      <c r="G131" s="6">
        <v>9</v>
      </c>
      <c r="H131" s="11">
        <f t="shared" si="119"/>
        <v>25.6320967741935</v>
      </c>
      <c r="I131" s="11">
        <f t="shared" si="120"/>
        <v>298.782096774193</v>
      </c>
      <c r="J131" s="11">
        <f t="shared" si="121"/>
        <v>0.370936770247477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1.28954302085585</v>
      </c>
      <c r="P131" s="11">
        <f t="shared" si="124"/>
        <v>0.478338923251445</v>
      </c>
      <c r="Q131" s="15">
        <f t="shared" si="125"/>
        <v>0.124368120045376</v>
      </c>
      <c r="R131" s="11">
        <f t="shared" si="126"/>
        <v>0.1355172</v>
      </c>
      <c r="S131" s="16">
        <f t="shared" si="127"/>
        <v>0.917729410328546</v>
      </c>
      <c r="T131" s="3">
        <v>0.01</v>
      </c>
      <c r="U131" s="17">
        <f t="shared" si="128"/>
        <v>0.00917729410328546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9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30"/>
        <v>0.01</v>
      </c>
      <c r="AT131" s="2">
        <f t="shared" si="131"/>
        <v>0.0240772941032855</v>
      </c>
      <c r="AU131" s="24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18.2177884325335</v>
      </c>
    </row>
    <row r="132" s="1" customFormat="1" ht="16.8" spans="1:50">
      <c r="A132" s="6"/>
      <c r="B132" s="6"/>
      <c r="C132" s="8">
        <v>9</v>
      </c>
      <c r="D132" s="9">
        <v>22.3959333333333</v>
      </c>
      <c r="E132" s="12">
        <f t="shared" si="135"/>
        <v>25.6320967741935</v>
      </c>
      <c r="F132" s="8" t="s">
        <v>109</v>
      </c>
      <c r="G132" s="6">
        <v>10</v>
      </c>
      <c r="H132" s="11">
        <f t="shared" si="119"/>
        <v>22.3959333333333</v>
      </c>
      <c r="I132" s="11">
        <f t="shared" si="120"/>
        <v>295.545933333333</v>
      </c>
      <c r="J132" s="11">
        <f t="shared" si="121"/>
        <v>0.259614351987522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1.33242409760441</v>
      </c>
      <c r="P132" s="11">
        <f t="shared" si="124"/>
        <v>0.345916418672127</v>
      </c>
      <c r="Q132" s="15">
        <f t="shared" si="125"/>
        <v>0.0899382688547531</v>
      </c>
      <c r="R132" s="11">
        <f t="shared" si="126"/>
        <v>0.1355172</v>
      </c>
      <c r="S132" s="16">
        <f t="shared" si="127"/>
        <v>0.663666817605094</v>
      </c>
      <c r="T132" s="3">
        <v>0.01</v>
      </c>
      <c r="U132" s="17">
        <f t="shared" si="128"/>
        <v>0.00663666817605094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0.0165866681760509</v>
      </c>
      <c r="AU132" s="24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12.5500984593904</v>
      </c>
    </row>
    <row r="133" s="1" customFormat="1" ht="16.8" spans="1:50">
      <c r="A133" s="6"/>
      <c r="B133" s="6"/>
      <c r="C133" s="8">
        <v>10</v>
      </c>
      <c r="D133" s="9">
        <v>13.0056451612903</v>
      </c>
      <c r="E133" s="12">
        <f t="shared" si="135"/>
        <v>22.3959333333333</v>
      </c>
      <c r="F133" s="8" t="s">
        <v>109</v>
      </c>
      <c r="G133" s="6">
        <v>11</v>
      </c>
      <c r="H133" s="11">
        <f t="shared" si="119"/>
        <v>13.0056451612903</v>
      </c>
      <c r="I133" s="11">
        <f t="shared" si="120"/>
        <v>286.15564516129</v>
      </c>
      <c r="J133" s="11">
        <f t="shared" si="121"/>
        <v>0.088066614000197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0.937182294985667</v>
      </c>
      <c r="O133" s="11">
        <f t="shared" si="136"/>
        <v>0.570545383946614</v>
      </c>
      <c r="P133" s="11">
        <f t="shared" si="124"/>
        <v>0.0502460000976206</v>
      </c>
      <c r="Q133" s="15">
        <f t="shared" si="125"/>
        <v>0.0130639600253814</v>
      </c>
      <c r="R133" s="11">
        <f t="shared" si="126"/>
        <v>0.1355172</v>
      </c>
      <c r="S133" s="16">
        <f t="shared" si="127"/>
        <v>0.0964007522689472</v>
      </c>
      <c r="T133" s="3">
        <v>0.01</v>
      </c>
      <c r="U133" s="17">
        <f t="shared" si="128"/>
        <v>0.000964007522689472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0.00645400752268947</v>
      </c>
      <c r="AU133" s="24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4.88334540775046</v>
      </c>
    </row>
    <row r="134" s="1" customFormat="1" ht="16.8" spans="1:51">
      <c r="A134" s="6"/>
      <c r="B134" s="6"/>
      <c r="C134" s="8">
        <v>11</v>
      </c>
      <c r="D134" s="9">
        <v>6.2405</v>
      </c>
      <c r="E134" s="12">
        <f t="shared" si="135"/>
        <v>13.0056451612903</v>
      </c>
      <c r="F134" s="8" t="s">
        <v>111</v>
      </c>
      <c r="G134" s="6">
        <v>12</v>
      </c>
      <c r="H134" s="11">
        <f t="shared" si="119"/>
        <v>6.2405</v>
      </c>
      <c r="I134" s="11">
        <f t="shared" si="120"/>
        <v>279.3905</v>
      </c>
      <c r="J134" s="11">
        <f t="shared" si="121"/>
        <v>0.0386360239308135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1.04151938384899</v>
      </c>
      <c r="P134" s="11">
        <f t="shared" si="124"/>
        <v>0.0402401678387959</v>
      </c>
      <c r="Q134" s="15">
        <f t="shared" si="125"/>
        <v>0.0104624436380869</v>
      </c>
      <c r="R134" s="11">
        <f t="shared" si="126"/>
        <v>0.1355172</v>
      </c>
      <c r="S134" s="16">
        <f t="shared" si="127"/>
        <v>0.0772038061448062</v>
      </c>
      <c r="T134" s="3">
        <v>0.01</v>
      </c>
      <c r="U134" s="17">
        <f t="shared" si="128"/>
        <v>0.000772038061448062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0.00626203806144806</v>
      </c>
      <c r="AU134" s="24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4.73809407612652</v>
      </c>
      <c r="AY134" s="1">
        <f>SUM(AX123:AX134)</f>
        <v>117.635314083236</v>
      </c>
    </row>
    <row r="135" s="1" customFormat="1" ht="16.8" spans="1:46">
      <c r="A135" s="6"/>
      <c r="B135" s="6"/>
      <c r="C135" s="8">
        <v>12</v>
      </c>
      <c r="D135" s="9">
        <v>0.351516129032258</v>
      </c>
      <c r="E135" s="12">
        <f t="shared" si="135"/>
        <v>6.2405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v>341.64</v>
      </c>
      <c r="C139" s="8" t="s">
        <v>108</v>
      </c>
      <c r="D139" s="9">
        <v>-2.56583870967742</v>
      </c>
      <c r="E139" s="8"/>
      <c r="F139" s="8"/>
      <c r="G139" s="6">
        <v>1</v>
      </c>
      <c r="H139" s="11">
        <f t="shared" ref="H139:H150" si="138">E140</f>
        <v>-2.56583870967742</v>
      </c>
      <c r="I139" s="11">
        <f t="shared" ref="I139:I150" si="139">H139+273.15</f>
        <v>270.584161290323</v>
      </c>
      <c r="J139" s="11">
        <f t="shared" ref="J139:J150" si="140">EXP(($C$18*(I139-$C$16))/($C$19*I139*$C$16))</f>
        <v>0.0124281680736613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0.00353829945057139</v>
      </c>
      <c r="Q139" s="15">
        <f t="shared" ref="Q139:Q150" si="144">P139*$B$125</f>
        <v>0.00091995785714856</v>
      </c>
      <c r="R139" s="11">
        <f t="shared" ref="R139:R150" si="145">L139*$B$125</f>
        <v>0.074022</v>
      </c>
      <c r="S139" s="16">
        <f t="shared" ref="S139:S150" si="146">Q139/R139</f>
        <v>0.0124281680736613</v>
      </c>
      <c r="T139" s="3">
        <v>0.01</v>
      </c>
      <c r="U139" s="17">
        <f t="shared" ref="U139:U150" si="147">S139*T139</f>
        <v>0.000124281680736613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0.00561428168073661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0.0791666666666667</v>
      </c>
      <c r="AX139" s="1">
        <f t="shared" ref="AX139:AX150" si="153">AW139*10000*AV139*0.67*AU139*AT139</f>
        <v>22.0430748525626</v>
      </c>
      <c r="AZ139" s="2">
        <f>$E$12/12</f>
        <v>0</v>
      </c>
      <c r="BA139" s="1">
        <f t="shared" ref="BA139:BA150" si="154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-3.40403225806452</v>
      </c>
      <c r="E140" s="12">
        <f t="shared" ref="E140:E151" si="155">D139</f>
        <v>-2.56583870967742</v>
      </c>
      <c r="F140" s="8" t="s">
        <v>109</v>
      </c>
      <c r="G140" s="6">
        <v>2</v>
      </c>
      <c r="H140" s="11">
        <f t="shared" si="138"/>
        <v>-3.40403225806452</v>
      </c>
      <c r="I140" s="11">
        <f t="shared" si="139"/>
        <v>269.745967741935</v>
      </c>
      <c r="J140" s="11">
        <f t="shared" si="140"/>
        <v>0.0111133804237106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0.565861700549429</v>
      </c>
      <c r="P140" s="11">
        <f t="shared" si="143"/>
        <v>0.00628863634541358</v>
      </c>
      <c r="Q140" s="15">
        <f t="shared" si="144"/>
        <v>0.00163504544980753</v>
      </c>
      <c r="R140" s="11">
        <f t="shared" si="145"/>
        <v>0.074022</v>
      </c>
      <c r="S140" s="16">
        <f t="shared" si="146"/>
        <v>0.0220886418876487</v>
      </c>
      <c r="T140" s="3">
        <v>0.01</v>
      </c>
      <c r="U140" s="17">
        <f t="shared" si="147"/>
        <v>0.000220886418876487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0.00571088641887649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0.0791666666666667</v>
      </c>
      <c r="AX140" s="1">
        <f t="shared" si="153"/>
        <v>22.4223692298354</v>
      </c>
      <c r="AZ140" s="2">
        <f t="shared" ref="AZ140:AZ150" si="158">$E$12/12</f>
        <v>0</v>
      </c>
      <c r="BA140" s="1">
        <f t="shared" si="154"/>
        <v>0</v>
      </c>
    </row>
    <row r="141" s="1" customFormat="1" ht="16.8" spans="1:53">
      <c r="A141" s="6" t="s">
        <v>72</v>
      </c>
      <c r="B141" s="6">
        <v>0.26</v>
      </c>
      <c r="C141" s="8">
        <v>2</v>
      </c>
      <c r="D141" s="9">
        <v>2.95335714285714</v>
      </c>
      <c r="E141" s="12">
        <f t="shared" si="155"/>
        <v>-3.40403225806452</v>
      </c>
      <c r="F141" s="8" t="s">
        <v>109</v>
      </c>
      <c r="G141" s="6">
        <v>3</v>
      </c>
      <c r="H141" s="11">
        <f t="shared" si="138"/>
        <v>2.95335714285714</v>
      </c>
      <c r="I141" s="11">
        <f t="shared" si="139"/>
        <v>276.103357142857</v>
      </c>
      <c r="J141" s="11">
        <f t="shared" si="140"/>
        <v>0.0255152893849137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0.844273064204015</v>
      </c>
      <c r="P141" s="11">
        <f t="shared" si="143"/>
        <v>0.0215418715530533</v>
      </c>
      <c r="Q141" s="15">
        <f t="shared" si="144"/>
        <v>0.00560088660379386</v>
      </c>
      <c r="R141" s="11">
        <f t="shared" si="145"/>
        <v>0.074022</v>
      </c>
      <c r="S141" s="16">
        <f t="shared" si="146"/>
        <v>0.0756651617599343</v>
      </c>
      <c r="T141" s="3">
        <v>0.01</v>
      </c>
      <c r="U141" s="17">
        <f t="shared" si="147"/>
        <v>0.000756651617599343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0.00624665161759934</v>
      </c>
      <c r="AU141" s="24">
        <f t="shared" si="151"/>
        <v>28.47</v>
      </c>
      <c r="AV141" s="1">
        <f t="shared" si="152"/>
        <v>0.26</v>
      </c>
      <c r="AW141" s="2">
        <f t="shared" si="157"/>
        <v>0.0791666666666667</v>
      </c>
      <c r="AX141" s="1">
        <f t="shared" si="153"/>
        <v>24.5259174752623</v>
      </c>
      <c r="AZ141" s="2">
        <f t="shared" si="158"/>
        <v>0</v>
      </c>
      <c r="BA141" s="1">
        <f t="shared" si="154"/>
        <v>0</v>
      </c>
    </row>
    <row r="142" s="1" customFormat="1" ht="16.8" spans="1:53">
      <c r="A142" s="6"/>
      <c r="B142" s="6"/>
      <c r="C142" s="8">
        <v>3</v>
      </c>
      <c r="D142" s="9">
        <v>9.46648387096774</v>
      </c>
      <c r="E142" s="12">
        <f t="shared" si="155"/>
        <v>2.95335714285714</v>
      </c>
      <c r="F142" s="8" t="s">
        <v>109</v>
      </c>
      <c r="G142" s="6">
        <v>4</v>
      </c>
      <c r="H142" s="11">
        <f t="shared" si="138"/>
        <v>9.46648387096774</v>
      </c>
      <c r="I142" s="11">
        <f t="shared" si="139"/>
        <v>282.616483870968</v>
      </c>
      <c r="J142" s="11">
        <f t="shared" si="140"/>
        <v>0.0575117236609017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1.10743119265096</v>
      </c>
      <c r="P142" s="11">
        <f t="shared" si="143"/>
        <v>0.0636902767252049</v>
      </c>
      <c r="Q142" s="15">
        <f t="shared" si="144"/>
        <v>0.0165594719485533</v>
      </c>
      <c r="R142" s="11">
        <f t="shared" si="145"/>
        <v>0.074022</v>
      </c>
      <c r="S142" s="16">
        <f t="shared" si="146"/>
        <v>0.223710139533561</v>
      </c>
      <c r="T142" s="3">
        <v>0.01</v>
      </c>
      <c r="U142" s="17">
        <f t="shared" si="147"/>
        <v>0.00223710139533561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0.00772710139533561</v>
      </c>
      <c r="AU142" s="24">
        <f t="shared" si="151"/>
        <v>28.47</v>
      </c>
      <c r="AV142" s="1">
        <f t="shared" si="152"/>
        <v>0.26</v>
      </c>
      <c r="AW142" s="2">
        <f t="shared" si="157"/>
        <v>0.0791666666666667</v>
      </c>
      <c r="AX142" s="1">
        <f t="shared" si="153"/>
        <v>30.3385337852118</v>
      </c>
      <c r="AZ142" s="2">
        <f t="shared" si="158"/>
        <v>0</v>
      </c>
      <c r="BA142" s="1">
        <f t="shared" si="154"/>
        <v>0</v>
      </c>
    </row>
    <row r="143" s="1" customFormat="1" ht="16.8" spans="1:53">
      <c r="A143" s="6"/>
      <c r="B143" s="6"/>
      <c r="C143" s="8">
        <v>4</v>
      </c>
      <c r="D143" s="9">
        <v>14.9613666666667</v>
      </c>
      <c r="E143" s="12">
        <f t="shared" si="155"/>
        <v>9.46648387096774</v>
      </c>
      <c r="F143" s="8" t="s">
        <v>109</v>
      </c>
      <c r="G143" s="6">
        <v>5</v>
      </c>
      <c r="H143" s="11">
        <f t="shared" si="138"/>
        <v>14.9613666666667</v>
      </c>
      <c r="I143" s="11">
        <f t="shared" si="139"/>
        <v>288.111366666667</v>
      </c>
      <c r="J143" s="11">
        <f t="shared" si="140"/>
        <v>0.110948473838626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0.991553870129469</v>
      </c>
      <c r="O143" s="11">
        <f t="shared" si="156"/>
        <v>0.336887045796288</v>
      </c>
      <c r="P143" s="11">
        <f t="shared" si="143"/>
        <v>0.0373771035871016</v>
      </c>
      <c r="Q143" s="15">
        <f t="shared" si="144"/>
        <v>0.00971804693264641</v>
      </c>
      <c r="R143" s="11">
        <f t="shared" si="145"/>
        <v>0.074022</v>
      </c>
      <c r="S143" s="16">
        <f t="shared" si="146"/>
        <v>0.131285927597828</v>
      </c>
      <c r="T143" s="3">
        <v>0.01</v>
      </c>
      <c r="U143" s="17">
        <f t="shared" si="147"/>
        <v>0.00131285927597828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0.0112628592759783</v>
      </c>
      <c r="AU143" s="24">
        <f t="shared" si="151"/>
        <v>28.47</v>
      </c>
      <c r="AV143" s="1">
        <f t="shared" si="152"/>
        <v>0.26</v>
      </c>
      <c r="AW143" s="2">
        <f t="shared" si="157"/>
        <v>0.0791666666666667</v>
      </c>
      <c r="AX143" s="1">
        <f t="shared" si="153"/>
        <v>44.2208040480245</v>
      </c>
      <c r="AZ143" s="2">
        <f t="shared" si="158"/>
        <v>0</v>
      </c>
      <c r="BA143" s="1">
        <f t="shared" si="154"/>
        <v>0</v>
      </c>
    </row>
    <row r="144" s="1" customFormat="1" ht="16.8" spans="1:53">
      <c r="A144" s="6"/>
      <c r="B144" s="6"/>
      <c r="C144" s="8">
        <v>5</v>
      </c>
      <c r="D144" s="9">
        <v>20.8628709677419</v>
      </c>
      <c r="E144" s="12">
        <f t="shared" si="155"/>
        <v>14.9613666666667</v>
      </c>
      <c r="F144" s="8" t="s">
        <v>111</v>
      </c>
      <c r="G144" s="6">
        <v>6</v>
      </c>
      <c r="H144" s="11">
        <f t="shared" si="138"/>
        <v>20.8628709677419</v>
      </c>
      <c r="I144" s="11">
        <f t="shared" si="139"/>
        <v>294.012870967742</v>
      </c>
      <c r="J144" s="11">
        <f t="shared" si="140"/>
        <v>0.218636964315352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0.584209942209186</v>
      </c>
      <c r="P144" s="11">
        <f t="shared" si="143"/>
        <v>0.127729888287464</v>
      </c>
      <c r="Q144" s="15">
        <f t="shared" si="144"/>
        <v>0.0332097709547406</v>
      </c>
      <c r="R144" s="11">
        <f t="shared" si="145"/>
        <v>0.074022</v>
      </c>
      <c r="S144" s="16">
        <f t="shared" si="146"/>
        <v>0.448647306945781</v>
      </c>
      <c r="T144" s="3">
        <v>0.01</v>
      </c>
      <c r="U144" s="17">
        <f t="shared" si="147"/>
        <v>0.00448647306945781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0.0144364730694578</v>
      </c>
      <c r="AU144" s="24">
        <f t="shared" si="151"/>
        <v>28.47</v>
      </c>
      <c r="AV144" s="1">
        <f t="shared" si="152"/>
        <v>0.26</v>
      </c>
      <c r="AW144" s="2">
        <f t="shared" si="157"/>
        <v>0.0791666666666667</v>
      </c>
      <c r="AX144" s="1">
        <f t="shared" si="153"/>
        <v>56.681205998077</v>
      </c>
      <c r="AZ144" s="2">
        <f t="shared" si="158"/>
        <v>0</v>
      </c>
      <c r="BA144" s="1">
        <f t="shared" si="154"/>
        <v>0</v>
      </c>
    </row>
    <row r="145" s="1" customFormat="1" ht="16.8" spans="1:53">
      <c r="A145" s="6"/>
      <c r="B145" s="6"/>
      <c r="C145" s="8">
        <v>6</v>
      </c>
      <c r="D145" s="9">
        <v>25.5247666666667</v>
      </c>
      <c r="E145" s="12">
        <f t="shared" si="155"/>
        <v>20.8628709677419</v>
      </c>
      <c r="F145" s="8" t="s">
        <v>109</v>
      </c>
      <c r="G145" s="6">
        <v>7</v>
      </c>
      <c r="H145" s="11">
        <f t="shared" si="138"/>
        <v>25.5247666666667</v>
      </c>
      <c r="I145" s="11">
        <f t="shared" si="139"/>
        <v>298.674766666667</v>
      </c>
      <c r="J145" s="11">
        <f t="shared" si="140"/>
        <v>0.366618163699712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0.741180053921722</v>
      </c>
      <c r="P145" s="11">
        <f t="shared" si="143"/>
        <v>0.271730070339635</v>
      </c>
      <c r="Q145" s="15">
        <f t="shared" si="144"/>
        <v>0.0706498182883052</v>
      </c>
      <c r="R145" s="11">
        <f t="shared" si="145"/>
        <v>0.074022</v>
      </c>
      <c r="S145" s="16">
        <f t="shared" si="146"/>
        <v>0.954443520687163</v>
      </c>
      <c r="T145" s="3">
        <v>0.01</v>
      </c>
      <c r="U145" s="17">
        <f t="shared" si="147"/>
        <v>0.00954443520687163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0.01</v>
      </c>
      <c r="AF145" s="3">
        <v>0.49</v>
      </c>
      <c r="AG145" s="17">
        <f t="shared" si="148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0.0244444352068716</v>
      </c>
      <c r="AU145" s="24">
        <f t="shared" si="151"/>
        <v>28.47</v>
      </c>
      <c r="AV145" s="1">
        <f t="shared" si="152"/>
        <v>0.26</v>
      </c>
      <c r="AW145" s="2">
        <f t="shared" si="157"/>
        <v>0.0791666666666667</v>
      </c>
      <c r="AX145" s="1">
        <f t="shared" si="153"/>
        <v>95.9749698420886</v>
      </c>
      <c r="AZ145" s="2">
        <f t="shared" si="158"/>
        <v>0</v>
      </c>
      <c r="BA145" s="1">
        <f t="shared" si="154"/>
        <v>0</v>
      </c>
    </row>
    <row r="146" s="1" customFormat="1" ht="16.8" spans="1:53">
      <c r="A146" s="6"/>
      <c r="B146" s="6"/>
      <c r="C146" s="8">
        <v>7</v>
      </c>
      <c r="D146" s="9">
        <v>27.2795483870968</v>
      </c>
      <c r="E146" s="12">
        <f t="shared" si="155"/>
        <v>25.5247666666667</v>
      </c>
      <c r="F146" s="8" t="s">
        <v>109</v>
      </c>
      <c r="G146" s="6">
        <v>8</v>
      </c>
      <c r="H146" s="11">
        <f t="shared" si="138"/>
        <v>27.2795483870968</v>
      </c>
      <c r="I146" s="11">
        <f t="shared" si="139"/>
        <v>300.429548387097</v>
      </c>
      <c r="J146" s="11">
        <f t="shared" si="140"/>
        <v>0.443516213725504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0.754149983582087</v>
      </c>
      <c r="P146" s="11">
        <f t="shared" si="143"/>
        <v>0.334477745299478</v>
      </c>
      <c r="Q146" s="15">
        <f t="shared" si="144"/>
        <v>0.0869642137778643</v>
      </c>
      <c r="R146" s="11">
        <f t="shared" si="145"/>
        <v>0.074022</v>
      </c>
      <c r="S146" s="16">
        <f t="shared" si="146"/>
        <v>1.17484280048991</v>
      </c>
      <c r="T146" s="3">
        <v>0.01</v>
      </c>
      <c r="U146" s="17">
        <f t="shared" si="147"/>
        <v>0.0117484280048991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0.01</v>
      </c>
      <c r="AF146" s="3">
        <v>0.49</v>
      </c>
      <c r="AG146" s="17">
        <f t="shared" si="148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0.0266484280048991</v>
      </c>
      <c r="AU146" s="24">
        <f t="shared" si="151"/>
        <v>28.47</v>
      </c>
      <c r="AV146" s="1">
        <f t="shared" si="152"/>
        <v>0.26</v>
      </c>
      <c r="AW146" s="2">
        <f t="shared" si="157"/>
        <v>0.0791666666666667</v>
      </c>
      <c r="AX146" s="1">
        <f t="shared" si="153"/>
        <v>104.628397116342</v>
      </c>
      <c r="AZ146" s="2">
        <f t="shared" si="158"/>
        <v>0</v>
      </c>
      <c r="BA146" s="1">
        <f t="shared" si="154"/>
        <v>0</v>
      </c>
    </row>
    <row r="147" s="1" customFormat="1" ht="16.8" spans="1:53">
      <c r="A147" s="6"/>
      <c r="B147" s="6"/>
      <c r="C147" s="8">
        <v>8</v>
      </c>
      <c r="D147" s="9">
        <v>25.6320967741935</v>
      </c>
      <c r="E147" s="12">
        <f t="shared" si="155"/>
        <v>27.2795483870968</v>
      </c>
      <c r="F147" s="8" t="s">
        <v>109</v>
      </c>
      <c r="G147" s="6">
        <v>9</v>
      </c>
      <c r="H147" s="11">
        <f t="shared" si="138"/>
        <v>25.6320967741935</v>
      </c>
      <c r="I147" s="11">
        <f t="shared" si="139"/>
        <v>298.782096774193</v>
      </c>
      <c r="J147" s="11">
        <f t="shared" si="140"/>
        <v>0.370936770247477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0.704372238282609</v>
      </c>
      <c r="P147" s="11">
        <f t="shared" si="143"/>
        <v>0.261277563120537</v>
      </c>
      <c r="Q147" s="15">
        <f t="shared" si="144"/>
        <v>0.0679321664113396</v>
      </c>
      <c r="R147" s="11">
        <f t="shared" si="145"/>
        <v>0.074022</v>
      </c>
      <c r="S147" s="16">
        <f t="shared" si="146"/>
        <v>0.917729410328546</v>
      </c>
      <c r="T147" s="3">
        <v>0.01</v>
      </c>
      <c r="U147" s="17">
        <f t="shared" si="147"/>
        <v>0.00917729410328546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0.01</v>
      </c>
      <c r="AF147" s="3">
        <v>0.49</v>
      </c>
      <c r="AG147" s="17">
        <f t="shared" si="148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9"/>
        <v>0.01</v>
      </c>
      <c r="AT147" s="2">
        <f t="shared" si="150"/>
        <v>0.0240772941032855</v>
      </c>
      <c r="AU147" s="24">
        <f t="shared" si="151"/>
        <v>28.47</v>
      </c>
      <c r="AV147" s="1">
        <f t="shared" si="152"/>
        <v>0.26</v>
      </c>
      <c r="AW147" s="2">
        <f t="shared" si="157"/>
        <v>0.0791666666666667</v>
      </c>
      <c r="AX147" s="1">
        <f t="shared" si="153"/>
        <v>94.5334819923481</v>
      </c>
      <c r="AZ147" s="2">
        <f t="shared" si="158"/>
        <v>0</v>
      </c>
      <c r="BA147" s="1">
        <f t="shared" si="154"/>
        <v>0</v>
      </c>
    </row>
    <row r="148" s="1" customFormat="1" ht="16.8" spans="1:53">
      <c r="A148" s="6"/>
      <c r="B148" s="6"/>
      <c r="C148" s="8">
        <v>9</v>
      </c>
      <c r="D148" s="9">
        <v>22.3959333333333</v>
      </c>
      <c r="E148" s="12">
        <f t="shared" si="155"/>
        <v>25.6320967741935</v>
      </c>
      <c r="F148" s="8" t="s">
        <v>109</v>
      </c>
      <c r="G148" s="6">
        <v>10</v>
      </c>
      <c r="H148" s="11">
        <f t="shared" si="138"/>
        <v>22.3959333333333</v>
      </c>
      <c r="I148" s="11">
        <f t="shared" si="139"/>
        <v>295.545933333333</v>
      </c>
      <c r="J148" s="11">
        <f t="shared" si="140"/>
        <v>0.259614351987522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0.727794675162072</v>
      </c>
      <c r="P148" s="11">
        <f t="shared" si="143"/>
        <v>0.18894594297217</v>
      </c>
      <c r="Q148" s="15">
        <f t="shared" si="144"/>
        <v>0.0491259451727643</v>
      </c>
      <c r="R148" s="11">
        <f t="shared" si="145"/>
        <v>0.074022</v>
      </c>
      <c r="S148" s="16">
        <f t="shared" si="146"/>
        <v>0.663666817605094</v>
      </c>
      <c r="T148" s="3">
        <v>0.01</v>
      </c>
      <c r="U148" s="17">
        <f t="shared" si="147"/>
        <v>0.00663666817605094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0.0165866681760509</v>
      </c>
      <c r="AU148" s="24">
        <f t="shared" si="151"/>
        <v>28.47</v>
      </c>
      <c r="AV148" s="1">
        <f t="shared" si="152"/>
        <v>0.26</v>
      </c>
      <c r="AW148" s="2">
        <f t="shared" si="157"/>
        <v>0.0791666666666667</v>
      </c>
      <c r="AX148" s="1">
        <f t="shared" si="153"/>
        <v>65.1234100728871</v>
      </c>
      <c r="AZ148" s="2">
        <f t="shared" si="158"/>
        <v>0</v>
      </c>
      <c r="BA148" s="1">
        <f t="shared" si="154"/>
        <v>0</v>
      </c>
    </row>
    <row r="149" s="1" customFormat="1" ht="16.8" spans="1:53">
      <c r="A149" s="6"/>
      <c r="B149" s="6"/>
      <c r="C149" s="8">
        <v>10</v>
      </c>
      <c r="D149" s="9">
        <v>13.0056451612903</v>
      </c>
      <c r="E149" s="12">
        <f t="shared" si="155"/>
        <v>22.3959333333333</v>
      </c>
      <c r="F149" s="8" t="s">
        <v>109</v>
      </c>
      <c r="G149" s="6">
        <v>11</v>
      </c>
      <c r="H149" s="11">
        <f t="shared" si="138"/>
        <v>13.0056451612903</v>
      </c>
      <c r="I149" s="11">
        <f t="shared" si="139"/>
        <v>286.15564516129</v>
      </c>
      <c r="J149" s="11">
        <f t="shared" si="140"/>
        <v>0.088066614000197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0.511906295580406</v>
      </c>
      <c r="O149" s="11">
        <f t="shared" si="156"/>
        <v>0.311642436609495</v>
      </c>
      <c r="P149" s="11">
        <f t="shared" si="143"/>
        <v>0.0274452941709693</v>
      </c>
      <c r="Q149" s="15">
        <f t="shared" si="144"/>
        <v>0.00713577648445201</v>
      </c>
      <c r="R149" s="11">
        <f t="shared" si="145"/>
        <v>0.074022</v>
      </c>
      <c r="S149" s="16">
        <f t="shared" si="146"/>
        <v>0.0964007522689472</v>
      </c>
      <c r="T149" s="3">
        <v>0.01</v>
      </c>
      <c r="U149" s="17">
        <f t="shared" si="147"/>
        <v>0.000964007522689472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0.00645400752268947</v>
      </c>
      <c r="AU149" s="24">
        <f t="shared" si="151"/>
        <v>28.47</v>
      </c>
      <c r="AV149" s="1">
        <f t="shared" si="152"/>
        <v>0.26</v>
      </c>
      <c r="AW149" s="2">
        <f t="shared" si="157"/>
        <v>0.0791666666666667</v>
      </c>
      <c r="AX149" s="1">
        <f t="shared" si="153"/>
        <v>25.3400486494614</v>
      </c>
      <c r="AZ149" s="2">
        <f t="shared" si="158"/>
        <v>0</v>
      </c>
      <c r="BA149" s="1">
        <f t="shared" si="154"/>
        <v>0</v>
      </c>
    </row>
    <row r="150" s="1" customFormat="1" ht="16.8" spans="1:54">
      <c r="A150" s="6"/>
      <c r="B150" s="6"/>
      <c r="C150" s="8">
        <v>11</v>
      </c>
      <c r="D150" s="9">
        <v>6.2405</v>
      </c>
      <c r="E150" s="12">
        <f t="shared" si="155"/>
        <v>13.0056451612903</v>
      </c>
      <c r="F150" s="8" t="s">
        <v>111</v>
      </c>
      <c r="G150" s="6">
        <v>12</v>
      </c>
      <c r="H150" s="11">
        <f t="shared" si="138"/>
        <v>6.2405</v>
      </c>
      <c r="I150" s="11">
        <f t="shared" si="139"/>
        <v>279.3905</v>
      </c>
      <c r="J150" s="11">
        <f t="shared" si="140"/>
        <v>0.0386360239308135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0.568897142438526</v>
      </c>
      <c r="P150" s="11">
        <f t="shared" si="143"/>
        <v>0.0219799236094263</v>
      </c>
      <c r="Q150" s="15">
        <f t="shared" si="144"/>
        <v>0.00571478013845085</v>
      </c>
      <c r="R150" s="11">
        <f t="shared" si="145"/>
        <v>0.074022</v>
      </c>
      <c r="S150" s="16">
        <f t="shared" si="146"/>
        <v>0.0772038061448062</v>
      </c>
      <c r="T150" s="3">
        <v>0.01</v>
      </c>
      <c r="U150" s="17">
        <f t="shared" si="147"/>
        <v>0.000772038061448062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0.00626203806144806</v>
      </c>
      <c r="AU150" s="24">
        <f t="shared" si="151"/>
        <v>28.47</v>
      </c>
      <c r="AV150" s="1">
        <f t="shared" si="152"/>
        <v>0.26</v>
      </c>
      <c r="AW150" s="2">
        <f t="shared" si="157"/>
        <v>0.0791666666666667</v>
      </c>
      <c r="AX150" s="1">
        <f t="shared" si="153"/>
        <v>24.58632850427</v>
      </c>
      <c r="AY150" s="1">
        <f>SUM(AX139:AX150)</f>
        <v>610.418541566371</v>
      </c>
      <c r="AZ150" s="2">
        <f t="shared" si="158"/>
        <v>0</v>
      </c>
      <c r="BA150" s="1">
        <f t="shared" si="154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0.351516129032258</v>
      </c>
      <c r="E151" s="12">
        <f t="shared" si="155"/>
        <v>6.2405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workbookViewId="0">
      <pane xSplit="4" topLeftCell="E1" activePane="topRight" state="frozen"/>
      <selection/>
      <selection pane="topRight" activeCell="H7" sqref="H7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5.663461538461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48" width="15.6634615384615" style="1"/>
    <col min="49" max="49" width="11.4423076923077" style="1"/>
    <col min="50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ht="16.8" spans="1:46">
      <c r="A3" s="4"/>
      <c r="B3" s="5" t="s">
        <v>41</v>
      </c>
      <c r="C3" s="3"/>
      <c r="D3" s="3"/>
      <c r="E3" s="3">
        <v>562.3</v>
      </c>
      <c r="F3" s="3">
        <v>1108.87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ht="16.8" spans="1:46">
      <c r="A4" s="4"/>
      <c r="B4" s="5" t="s">
        <v>42</v>
      </c>
      <c r="C4" s="3"/>
      <c r="D4" s="3"/>
      <c r="E4" s="3">
        <v>138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ht="16.8" spans="1:46">
      <c r="A5" s="4"/>
      <c r="B5" s="5" t="s">
        <v>43</v>
      </c>
      <c r="C5" s="3"/>
      <c r="D5" s="3"/>
      <c r="E5" s="3">
        <v>10.5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ht="16.8" spans="1:46">
      <c r="A7" s="4"/>
      <c r="B7" s="5" t="s">
        <v>45</v>
      </c>
      <c r="C7" s="3"/>
      <c r="D7" s="3"/>
      <c r="E7" s="3">
        <v>836.5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ht="16.8" spans="1:46">
      <c r="A8" s="4"/>
      <c r="B8" s="5" t="s">
        <v>46</v>
      </c>
      <c r="C8" s="3"/>
      <c r="D8" s="3"/>
      <c r="E8" s="3">
        <v>2200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ht="16.8" spans="1:46">
      <c r="A9" s="4" t="s">
        <v>47</v>
      </c>
      <c r="B9" s="5"/>
      <c r="C9" s="3"/>
      <c r="D9" s="3"/>
      <c r="E9" s="3">
        <v>4100.2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ht="16.8" spans="1:46">
      <c r="A10" s="4" t="s">
        <v>48</v>
      </c>
      <c r="B10" s="5"/>
      <c r="C10" s="3"/>
      <c r="D10" s="3"/>
      <c r="E10" s="3">
        <v>7.5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ht="16.8" spans="1:46">
      <c r="A11" s="4" t="s">
        <v>49</v>
      </c>
      <c r="B11" s="5"/>
      <c r="C11" s="3"/>
      <c r="D11" s="3"/>
      <c r="E11" s="3">
        <v>15.03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ht="16.8" spans="1:46">
      <c r="A12" s="4" t="s">
        <v>50</v>
      </c>
      <c r="B12" s="5"/>
      <c r="C12" s="3"/>
      <c r="D12" s="3"/>
      <c r="E12" s="3">
        <v>3.2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118122316.683344</v>
      </c>
      <c r="J16" s="10" t="s">
        <v>35</v>
      </c>
      <c r="K16" s="10">
        <f>I16/(10000*1000)</f>
        <v>11.8122316683344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1433.9025</v>
      </c>
      <c r="C29" s="8" t="s">
        <v>108</v>
      </c>
      <c r="D29" s="9">
        <v>-6.3051935483871</v>
      </c>
      <c r="E29" s="8"/>
      <c r="F29" s="8"/>
      <c r="G29" s="6">
        <v>1</v>
      </c>
      <c r="H29" s="11">
        <f t="shared" ref="H29:H40" si="0">E30</f>
        <v>-6.3051935483871</v>
      </c>
      <c r="I29" s="11">
        <f t="shared" ref="I29:I40" si="1">H29+273.15</f>
        <v>266.844806451613</v>
      </c>
      <c r="J29" s="11">
        <f t="shared" ref="J29:J40" si="2">EXP(($C$18*(I29-$C$16))/($C$19*I29*$C$16))</f>
        <v>0.00750604903555937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0.00896911873100931</v>
      </c>
      <c r="Q29" s="15">
        <f t="shared" ref="Q29:Q40" si="6">P29*$B$31</f>
        <v>0.00215258849544223</v>
      </c>
      <c r="R29" s="11">
        <f t="shared" ref="R29:R40" si="7">L29*$B$31</f>
        <v>0.2867805</v>
      </c>
      <c r="S29" s="16">
        <f t="shared" ref="S29:S40" si="8">Q29/R29</f>
        <v>0.00750604903555937</v>
      </c>
      <c r="T29" s="3">
        <v>0.01</v>
      </c>
      <c r="U29" s="17">
        <f t="shared" ref="U29:U40" si="9">S29*T29</f>
        <v>7.50604903555937e-5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0.0219750604903556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11.5</v>
      </c>
      <c r="AU29" s="1">
        <f t="shared" ref="AU29:AU40" si="17">AT29*10000*AS29*0.67*AR29*AQ29</f>
        <v>48557.0551233238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-6.30096774193549</v>
      </c>
      <c r="E30" s="12">
        <f t="shared" ref="E30:E41" si="18">D29</f>
        <v>-6.3051935483871</v>
      </c>
      <c r="F30" s="8" t="s">
        <v>109</v>
      </c>
      <c r="G30" s="6">
        <v>2</v>
      </c>
      <c r="H30" s="11">
        <f t="shared" si="0"/>
        <v>-6.30096774193549</v>
      </c>
      <c r="I30" s="11">
        <f t="shared" si="1"/>
        <v>266.849032258064</v>
      </c>
      <c r="J30" s="11">
        <f t="shared" si="2"/>
        <v>0.00751038751813258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2.38086838126899</v>
      </c>
      <c r="P30" s="11">
        <f t="shared" si="5"/>
        <v>0.0178812441729992</v>
      </c>
      <c r="Q30" s="15">
        <f t="shared" si="6"/>
        <v>0.0042914986015198</v>
      </c>
      <c r="R30" s="11">
        <f t="shared" si="7"/>
        <v>0.2867805</v>
      </c>
      <c r="S30" s="16">
        <f t="shared" si="8"/>
        <v>0.014964401699278</v>
      </c>
      <c r="T30" s="3">
        <v>0.01</v>
      </c>
      <c r="U30" s="17">
        <f t="shared" si="9"/>
        <v>0.00014964401699278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0.0220496440169928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11.5</v>
      </c>
      <c r="AU30" s="1">
        <f t="shared" si="17"/>
        <v>48721.8581469971</v>
      </c>
    </row>
    <row r="31" s="1" customFormat="1" ht="16.8" spans="1:47">
      <c r="A31" s="6" t="s">
        <v>72</v>
      </c>
      <c r="B31" s="6">
        <v>0.24</v>
      </c>
      <c r="C31" s="8">
        <v>2</v>
      </c>
      <c r="D31" s="9">
        <v>0.887892857142857</v>
      </c>
      <c r="E31" s="12">
        <f t="shared" si="18"/>
        <v>-6.30096774193549</v>
      </c>
      <c r="F31" s="8" t="s">
        <v>109</v>
      </c>
      <c r="G31" s="6">
        <v>3</v>
      </c>
      <c r="H31" s="11">
        <f t="shared" si="0"/>
        <v>0.887892857142857</v>
      </c>
      <c r="I31" s="11">
        <f t="shared" si="1"/>
        <v>274.037892857143</v>
      </c>
      <c r="J31" s="11">
        <f t="shared" si="2"/>
        <v>0.0195598735442588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3.55790588709599</v>
      </c>
      <c r="P31" s="11">
        <f t="shared" si="5"/>
        <v>0.0695921892339715</v>
      </c>
      <c r="Q31" s="15">
        <f t="shared" si="6"/>
        <v>0.0167021254161532</v>
      </c>
      <c r="R31" s="11">
        <f t="shared" si="7"/>
        <v>0.2867805</v>
      </c>
      <c r="S31" s="16">
        <f t="shared" si="8"/>
        <v>0.0582401014579204</v>
      </c>
      <c r="T31" s="3">
        <v>0.01</v>
      </c>
      <c r="U31" s="17">
        <f t="shared" si="9"/>
        <v>0.000582401014579204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0.0224824010145792</v>
      </c>
      <c r="AR31" s="24">
        <f t="shared" si="15"/>
        <v>119.491875</v>
      </c>
      <c r="AS31" s="1">
        <f t="shared" si="16"/>
        <v>0.24</v>
      </c>
      <c r="AT31" s="2">
        <f t="shared" si="20"/>
        <v>11.5</v>
      </c>
      <c r="AU31" s="1">
        <f t="shared" si="17"/>
        <v>49678.0969430646</v>
      </c>
    </row>
    <row r="32" s="1" customFormat="1" ht="16.8" spans="1:47">
      <c r="A32" s="6"/>
      <c r="B32" s="6"/>
      <c r="C32" s="8">
        <v>3</v>
      </c>
      <c r="D32" s="9">
        <v>6.78809677419355</v>
      </c>
      <c r="E32" s="12">
        <f t="shared" si="18"/>
        <v>0.887892857142857</v>
      </c>
      <c r="F32" s="8" t="s">
        <v>109</v>
      </c>
      <c r="G32" s="6">
        <v>4</v>
      </c>
      <c r="H32" s="11">
        <f t="shared" si="0"/>
        <v>6.78809677419355</v>
      </c>
      <c r="I32" s="11">
        <f t="shared" si="1"/>
        <v>279.938096774194</v>
      </c>
      <c r="J32" s="11">
        <f t="shared" si="2"/>
        <v>0.0413617536125171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4.68323244786202</v>
      </c>
      <c r="P32" s="11">
        <f t="shared" si="5"/>
        <v>0.193706706618614</v>
      </c>
      <c r="Q32" s="15">
        <f t="shared" si="6"/>
        <v>0.0464896095884674</v>
      </c>
      <c r="R32" s="11">
        <f t="shared" si="7"/>
        <v>0.2867805</v>
      </c>
      <c r="S32" s="16">
        <f t="shared" si="8"/>
        <v>0.162108684476341</v>
      </c>
      <c r="T32" s="3">
        <v>0.01</v>
      </c>
      <c r="U32" s="17">
        <f t="shared" si="9"/>
        <v>0.00162108684476341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0.0235210868447634</v>
      </c>
      <c r="AR32" s="24">
        <f t="shared" si="15"/>
        <v>119.491875</v>
      </c>
      <c r="AS32" s="1">
        <f t="shared" si="16"/>
        <v>0.24</v>
      </c>
      <c r="AT32" s="2">
        <f t="shared" si="20"/>
        <v>11.5</v>
      </c>
      <c r="AU32" s="1">
        <f t="shared" si="17"/>
        <v>51973.2225985414</v>
      </c>
    </row>
    <row r="33" s="1" customFormat="1" ht="16.8" spans="1:47">
      <c r="A33" s="6"/>
      <c r="B33" s="6"/>
      <c r="C33" s="8">
        <v>4</v>
      </c>
      <c r="D33" s="9">
        <v>11.8613666666667</v>
      </c>
      <c r="E33" s="12">
        <f t="shared" si="18"/>
        <v>6.78809677419355</v>
      </c>
      <c r="F33" s="8" t="s">
        <v>109</v>
      </c>
      <c r="G33" s="6">
        <v>5</v>
      </c>
      <c r="H33" s="11">
        <f t="shared" si="0"/>
        <v>11.8613666666667</v>
      </c>
      <c r="I33" s="11">
        <f t="shared" si="1"/>
        <v>285.011366666667</v>
      </c>
      <c r="J33" s="11">
        <f t="shared" si="2"/>
        <v>0.0768214074979307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4.26504945418124</v>
      </c>
      <c r="O33" s="11">
        <f t="shared" si="19"/>
        <v>1.41939503706217</v>
      </c>
      <c r="P33" s="11">
        <f t="shared" si="5"/>
        <v>0.109039924542693</v>
      </c>
      <c r="Q33" s="15">
        <f t="shared" si="6"/>
        <v>0.0261695818902464</v>
      </c>
      <c r="R33" s="11">
        <f t="shared" si="7"/>
        <v>0.2867805</v>
      </c>
      <c r="S33" s="16">
        <f t="shared" si="8"/>
        <v>0.0912530032210922</v>
      </c>
      <c r="T33" s="3">
        <v>0.01</v>
      </c>
      <c r="U33" s="17">
        <f t="shared" si="9"/>
        <v>0.000912530032210922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0.0228125300322109</v>
      </c>
      <c r="AR33" s="24">
        <f t="shared" si="15"/>
        <v>119.491875</v>
      </c>
      <c r="AS33" s="1">
        <f t="shared" si="16"/>
        <v>0.24</v>
      </c>
      <c r="AT33" s="2">
        <f t="shared" si="20"/>
        <v>11.5</v>
      </c>
      <c r="AU33" s="1">
        <f t="shared" si="17"/>
        <v>50407.5644643935</v>
      </c>
    </row>
    <row r="34" s="1" customFormat="1" ht="16.8" spans="1:47">
      <c r="A34" s="6"/>
      <c r="B34" s="6"/>
      <c r="C34" s="8">
        <v>5</v>
      </c>
      <c r="D34" s="9">
        <v>17.5764838709677</v>
      </c>
      <c r="E34" s="12">
        <f t="shared" si="18"/>
        <v>11.8613666666667</v>
      </c>
      <c r="F34" s="8" t="s">
        <v>111</v>
      </c>
      <c r="G34" s="6">
        <v>6</v>
      </c>
      <c r="H34" s="11">
        <f t="shared" si="0"/>
        <v>17.5764838709677</v>
      </c>
      <c r="I34" s="11">
        <f t="shared" si="1"/>
        <v>290.726483870968</v>
      </c>
      <c r="J34" s="11">
        <f t="shared" si="2"/>
        <v>0.15036380727463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2.50527386251948</v>
      </c>
      <c r="P34" s="11">
        <f t="shared" si="5"/>
        <v>0.376702516234047</v>
      </c>
      <c r="Q34" s="15">
        <f t="shared" si="6"/>
        <v>0.0904086038961714</v>
      </c>
      <c r="R34" s="11">
        <f t="shared" si="7"/>
        <v>0.2867805</v>
      </c>
      <c r="S34" s="16">
        <f t="shared" si="8"/>
        <v>0.315253665769365</v>
      </c>
      <c r="T34" s="3">
        <v>0.01</v>
      </c>
      <c r="U34" s="17">
        <f t="shared" si="9"/>
        <v>0.00315253665769365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0.0326025366576936</v>
      </c>
      <c r="AR34" s="24">
        <f t="shared" si="15"/>
        <v>119.491875</v>
      </c>
      <c r="AS34" s="1">
        <f t="shared" si="16"/>
        <v>0.24</v>
      </c>
      <c r="AT34" s="2">
        <f t="shared" si="20"/>
        <v>11.5</v>
      </c>
      <c r="AU34" s="1">
        <f t="shared" si="17"/>
        <v>72039.991441325</v>
      </c>
    </row>
    <row r="35" s="1" customFormat="1" ht="16.8" spans="1:47">
      <c r="A35" s="6"/>
      <c r="B35" s="6"/>
      <c r="C35" s="8">
        <v>6</v>
      </c>
      <c r="D35" s="9">
        <v>22.7382666666667</v>
      </c>
      <c r="E35" s="12">
        <f t="shared" si="18"/>
        <v>17.5764838709677</v>
      </c>
      <c r="F35" s="8" t="s">
        <v>109</v>
      </c>
      <c r="G35" s="6">
        <v>7</v>
      </c>
      <c r="H35" s="11">
        <f t="shared" si="0"/>
        <v>22.7382666666667</v>
      </c>
      <c r="I35" s="11">
        <f t="shared" si="1"/>
        <v>295.888266666667</v>
      </c>
      <c r="J35" s="11">
        <f t="shared" si="2"/>
        <v>0.269700935462488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3.32349009628543</v>
      </c>
      <c r="P35" s="11">
        <f t="shared" si="5"/>
        <v>0.896348387968494</v>
      </c>
      <c r="Q35" s="15">
        <f t="shared" si="6"/>
        <v>0.215123613112438</v>
      </c>
      <c r="R35" s="11">
        <f t="shared" si="7"/>
        <v>0.2867805</v>
      </c>
      <c r="S35" s="16">
        <f t="shared" si="8"/>
        <v>0.750133335817597</v>
      </c>
      <c r="T35" s="3">
        <v>0.01</v>
      </c>
      <c r="U35" s="17">
        <f t="shared" si="9"/>
        <v>0.00750133335817597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0.036951333358176</v>
      </c>
      <c r="AR35" s="24">
        <f t="shared" si="15"/>
        <v>119.491875</v>
      </c>
      <c r="AS35" s="1">
        <f t="shared" si="16"/>
        <v>0.24</v>
      </c>
      <c r="AT35" s="2">
        <f t="shared" si="20"/>
        <v>11.5</v>
      </c>
      <c r="AU35" s="1">
        <f t="shared" si="17"/>
        <v>81649.2829014384</v>
      </c>
    </row>
    <row r="36" s="1" customFormat="1" ht="16.8" spans="1:47">
      <c r="A36" s="6"/>
      <c r="B36" s="6"/>
      <c r="C36" s="8">
        <v>7</v>
      </c>
      <c r="D36" s="9">
        <v>24.4666774193548</v>
      </c>
      <c r="E36" s="12">
        <f t="shared" si="18"/>
        <v>22.7382666666667</v>
      </c>
      <c r="F36" s="8" t="s">
        <v>109</v>
      </c>
      <c r="G36" s="6">
        <v>8</v>
      </c>
      <c r="H36" s="11">
        <f t="shared" si="0"/>
        <v>24.4666774193548</v>
      </c>
      <c r="I36" s="11">
        <f t="shared" si="1"/>
        <v>297.616677419355</v>
      </c>
      <c r="J36" s="11">
        <f t="shared" si="2"/>
        <v>0.326497140981671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3.62206045831694</v>
      </c>
      <c r="P36" s="11">
        <f t="shared" si="5"/>
        <v>1.18259238410324</v>
      </c>
      <c r="Q36" s="15">
        <f t="shared" si="6"/>
        <v>0.283822172184778</v>
      </c>
      <c r="R36" s="11">
        <f t="shared" si="7"/>
        <v>0.2867805</v>
      </c>
      <c r="S36" s="16">
        <f t="shared" si="8"/>
        <v>0.989684348080773</v>
      </c>
      <c r="T36" s="3">
        <v>0.01</v>
      </c>
      <c r="U36" s="17">
        <f t="shared" si="9"/>
        <v>0.00989684348080773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0.0393468434808077</v>
      </c>
      <c r="AR36" s="24">
        <f t="shared" si="15"/>
        <v>119.491875</v>
      </c>
      <c r="AS36" s="1">
        <f t="shared" si="16"/>
        <v>0.24</v>
      </c>
      <c r="AT36" s="2">
        <f t="shared" si="20"/>
        <v>11.5</v>
      </c>
      <c r="AU36" s="1">
        <f t="shared" si="17"/>
        <v>86942.5068779622</v>
      </c>
    </row>
    <row r="37" s="1" customFormat="1" ht="16.8" spans="1:47">
      <c r="A37" s="6"/>
      <c r="B37" s="6"/>
      <c r="C37" s="8">
        <v>8</v>
      </c>
      <c r="D37" s="9">
        <v>22.3766451612903</v>
      </c>
      <c r="E37" s="12">
        <f t="shared" si="18"/>
        <v>24.4666774193548</v>
      </c>
      <c r="F37" s="8" t="s">
        <v>109</v>
      </c>
      <c r="G37" s="6">
        <v>9</v>
      </c>
      <c r="H37" s="11">
        <f t="shared" si="0"/>
        <v>22.3766451612903</v>
      </c>
      <c r="I37" s="11">
        <f t="shared" si="1"/>
        <v>295.52664516129</v>
      </c>
      <c r="J37" s="11">
        <f t="shared" si="2"/>
        <v>0.259056720783139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3.63438682421369</v>
      </c>
      <c r="P37" s="11">
        <f t="shared" si="5"/>
        <v>0.941512332738245</v>
      </c>
      <c r="Q37" s="15">
        <f t="shared" si="6"/>
        <v>0.225962959857179</v>
      </c>
      <c r="R37" s="11">
        <f t="shared" si="7"/>
        <v>0.2867805</v>
      </c>
      <c r="S37" s="16">
        <f t="shared" si="8"/>
        <v>0.787930001716222</v>
      </c>
      <c r="T37" s="3">
        <v>0.01</v>
      </c>
      <c r="U37" s="17">
        <f t="shared" si="9"/>
        <v>0.00787930001716221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0.0373293000171622</v>
      </c>
      <c r="AR37" s="24">
        <f t="shared" si="15"/>
        <v>119.491875</v>
      </c>
      <c r="AS37" s="1">
        <f t="shared" si="16"/>
        <v>0.24</v>
      </c>
      <c r="AT37" s="2">
        <f t="shared" si="20"/>
        <v>11.5</v>
      </c>
      <c r="AU37" s="1">
        <f t="shared" si="17"/>
        <v>82484.4545681206</v>
      </c>
    </row>
    <row r="38" s="1" customFormat="1" ht="16.8" spans="1:47">
      <c r="A38" s="6"/>
      <c r="B38" s="6"/>
      <c r="C38" s="8">
        <v>9</v>
      </c>
      <c r="D38" s="9">
        <v>19.2939666666667</v>
      </c>
      <c r="E38" s="12">
        <f t="shared" si="18"/>
        <v>22.3766451612903</v>
      </c>
      <c r="F38" s="8" t="s">
        <v>109</v>
      </c>
      <c r="G38" s="6">
        <v>10</v>
      </c>
      <c r="H38" s="11">
        <f t="shared" si="0"/>
        <v>19.2939666666667</v>
      </c>
      <c r="I38" s="11">
        <f t="shared" si="1"/>
        <v>292.443966666667</v>
      </c>
      <c r="J38" s="11">
        <f t="shared" si="2"/>
        <v>0.183047762018326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3.88779324147545</v>
      </c>
      <c r="P38" s="11">
        <f t="shared" si="5"/>
        <v>0.711651852042053</v>
      </c>
      <c r="Q38" s="15">
        <f t="shared" si="6"/>
        <v>0.170796444490093</v>
      </c>
      <c r="R38" s="11">
        <f t="shared" si="7"/>
        <v>0.2867805</v>
      </c>
      <c r="S38" s="16">
        <f t="shared" si="8"/>
        <v>0.595565055818274</v>
      </c>
      <c r="T38" s="3">
        <v>0.01</v>
      </c>
      <c r="U38" s="17">
        <f t="shared" si="9"/>
        <v>0.00595565055818274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0.0354056505581827</v>
      </c>
      <c r="AR38" s="24">
        <f t="shared" si="15"/>
        <v>119.491875</v>
      </c>
      <c r="AS38" s="1">
        <f t="shared" si="16"/>
        <v>0.24</v>
      </c>
      <c r="AT38" s="2">
        <f t="shared" si="20"/>
        <v>11.5</v>
      </c>
      <c r="AU38" s="1">
        <f t="shared" si="17"/>
        <v>78233.8745590866</v>
      </c>
    </row>
    <row r="39" s="1" customFormat="1" ht="16.8" spans="1:47">
      <c r="A39" s="6"/>
      <c r="B39" s="6"/>
      <c r="C39" s="8">
        <v>10</v>
      </c>
      <c r="D39" s="9">
        <v>10.0634516129032</v>
      </c>
      <c r="E39" s="12">
        <f t="shared" si="18"/>
        <v>19.2939666666667</v>
      </c>
      <c r="F39" s="8" t="s">
        <v>109</v>
      </c>
      <c r="G39" s="6">
        <v>11</v>
      </c>
      <c r="H39" s="11">
        <f t="shared" si="0"/>
        <v>10.0634516129032</v>
      </c>
      <c r="I39" s="11">
        <f t="shared" si="1"/>
        <v>283.213451612903</v>
      </c>
      <c r="J39" s="11">
        <f t="shared" si="2"/>
        <v>0.0618436021809954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3.01733431996173</v>
      </c>
      <c r="O39" s="11">
        <f t="shared" si="19"/>
        <v>1.35372581947167</v>
      </c>
      <c r="P39" s="11">
        <f t="shared" si="5"/>
        <v>0.083719281041548</v>
      </c>
      <c r="Q39" s="15">
        <f t="shared" si="6"/>
        <v>0.0200926274499715</v>
      </c>
      <c r="R39" s="11">
        <f t="shared" si="7"/>
        <v>0.2867805</v>
      </c>
      <c r="S39" s="16">
        <f t="shared" si="8"/>
        <v>0.0700627394469691</v>
      </c>
      <c r="T39" s="3">
        <v>0.01</v>
      </c>
      <c r="U39" s="17">
        <f t="shared" si="9"/>
        <v>0.000700627394469691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0.0226006273944697</v>
      </c>
      <c r="AR39" s="24">
        <f t="shared" si="15"/>
        <v>119.491875</v>
      </c>
      <c r="AS39" s="1">
        <f t="shared" si="16"/>
        <v>0.24</v>
      </c>
      <c r="AT39" s="2">
        <f t="shared" si="20"/>
        <v>11.5</v>
      </c>
      <c r="AU39" s="1">
        <f t="shared" si="17"/>
        <v>49939.3351247703</v>
      </c>
    </row>
    <row r="40" s="1" customFormat="1" ht="16.8" spans="1:48">
      <c r="A40" s="6"/>
      <c r="B40" s="6"/>
      <c r="C40" s="8">
        <v>11</v>
      </c>
      <c r="D40" s="9">
        <v>2.98036666666667</v>
      </c>
      <c r="E40" s="12">
        <f t="shared" si="18"/>
        <v>10.0634516129032</v>
      </c>
      <c r="F40" s="8" t="s">
        <v>111</v>
      </c>
      <c r="G40" s="6">
        <v>12</v>
      </c>
      <c r="H40" s="11">
        <f t="shared" si="0"/>
        <v>2.98036666666667</v>
      </c>
      <c r="I40" s="11">
        <f t="shared" si="1"/>
        <v>276.130366666667</v>
      </c>
      <c r="J40" s="11">
        <f t="shared" si="2"/>
        <v>0.0256034544600764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2.46492528843012</v>
      </c>
      <c r="P40" s="11">
        <f t="shared" si="5"/>
        <v>0.0631106023698114</v>
      </c>
      <c r="Q40" s="15">
        <f t="shared" si="6"/>
        <v>0.0151465445687547</v>
      </c>
      <c r="R40" s="11">
        <f t="shared" si="7"/>
        <v>0.2867805</v>
      </c>
      <c r="S40" s="16">
        <f t="shared" si="8"/>
        <v>0.0528158105894743</v>
      </c>
      <c r="T40" s="3">
        <v>0.01</v>
      </c>
      <c r="U40" s="17">
        <f t="shared" si="9"/>
        <v>0.000528158105894743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0.0224281581058947</v>
      </c>
      <c r="AR40" s="24">
        <f t="shared" si="15"/>
        <v>119.491875</v>
      </c>
      <c r="AS40" s="1">
        <f t="shared" si="16"/>
        <v>0.24</v>
      </c>
      <c r="AT40" s="2">
        <f t="shared" si="20"/>
        <v>11.5</v>
      </c>
      <c r="AU40" s="1">
        <f t="shared" si="17"/>
        <v>49558.2394387725</v>
      </c>
      <c r="AV40" s="1">
        <f>SUM(AU29:AU40)</f>
        <v>750185.482187796</v>
      </c>
    </row>
    <row r="41" s="1" customFormat="1" ht="16.8" spans="1:46">
      <c r="A41" s="6"/>
      <c r="B41" s="6"/>
      <c r="C41" s="8">
        <v>12</v>
      </c>
      <c r="D41" s="9">
        <v>-2.5871935483871</v>
      </c>
      <c r="E41" s="12">
        <f t="shared" si="18"/>
        <v>2.98036666666667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1108.87</v>
      </c>
      <c r="C44" s="8" t="s">
        <v>108</v>
      </c>
      <c r="D44" s="9">
        <v>-6.3051935483871</v>
      </c>
      <c r="E44" s="8"/>
      <c r="F44" s="8"/>
      <c r="G44" s="6">
        <v>1</v>
      </c>
      <c r="H44" s="11">
        <f t="shared" ref="H44:H55" si="21">E45</f>
        <v>-6.3051935483871</v>
      </c>
      <c r="I44" s="11">
        <f t="shared" ref="I44:I55" si="22">H44+273.15</f>
        <v>266.844806451613</v>
      </c>
      <c r="J44" s="11">
        <f t="shared" ref="J44:J55" si="23">EXP(($C$18*(I44-$C$16))/($C$19*I44*$C$16))</f>
        <v>0.00750604903555937</v>
      </c>
      <c r="K44" s="11">
        <f t="shared" ref="K44:K55" si="24">$B$44/12</f>
        <v>92.4058333333333</v>
      </c>
      <c r="L44" s="11">
        <f t="shared" ref="L44:L55" si="25">K44*$B$45/100</f>
        <v>0.924058333333333</v>
      </c>
      <c r="M44" s="6" t="s">
        <v>109</v>
      </c>
      <c r="N44" s="6"/>
      <c r="O44" s="11">
        <f>L44</f>
        <v>0.924058333333333</v>
      </c>
      <c r="P44" s="11">
        <f t="shared" ref="P44:P55" si="26">O44*J44</f>
        <v>0.00693602716171726</v>
      </c>
      <c r="Q44" s="15">
        <f t="shared" ref="Q44:Q55" si="27">P44*$B$46</f>
        <v>0.00124848488910911</v>
      </c>
      <c r="R44" s="11">
        <f t="shared" ref="R44:R55" si="28">L44*$B$46</f>
        <v>0.1663305</v>
      </c>
      <c r="S44" s="16">
        <f t="shared" ref="S44:S55" si="29">Q44/R44</f>
        <v>0.00750604903555937</v>
      </c>
      <c r="T44" s="3">
        <v>0.01</v>
      </c>
      <c r="U44" s="17">
        <f t="shared" ref="U44:U55" si="30">S44*T44</f>
        <v>7.50604903555937e-5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0.0191750604903556</v>
      </c>
      <c r="AR44" s="24">
        <f t="shared" ref="AR44:AR55" si="36">$B$44/12</f>
        <v>92.4058333333333</v>
      </c>
      <c r="AS44" s="1">
        <f t="shared" ref="AS44:AS55" si="37">$B$46</f>
        <v>0.18</v>
      </c>
      <c r="AT44" s="2">
        <f>$E$3/12</f>
        <v>46.8583333333333</v>
      </c>
      <c r="AU44" s="1">
        <f t="shared" ref="AU44:AU55" si="38">AT44*10000*AS44*0.67*AR44*AQ44</f>
        <v>100131.397121302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-6.30096774193549</v>
      </c>
      <c r="E45" s="12">
        <f t="shared" ref="E45:E56" si="39">D44</f>
        <v>-6.3051935483871</v>
      </c>
      <c r="F45" s="8" t="s">
        <v>109</v>
      </c>
      <c r="G45" s="6">
        <v>2</v>
      </c>
      <c r="H45" s="11">
        <f t="shared" si="21"/>
        <v>-6.30096774193549</v>
      </c>
      <c r="I45" s="11">
        <f t="shared" si="22"/>
        <v>266.849032258064</v>
      </c>
      <c r="J45" s="11">
        <f t="shared" si="23"/>
        <v>0.00751038751813258</v>
      </c>
      <c r="K45" s="11">
        <f t="shared" si="24"/>
        <v>92.4058333333333</v>
      </c>
      <c r="L45" s="11">
        <f t="shared" si="25"/>
        <v>0.924058333333333</v>
      </c>
      <c r="M45" s="6" t="s">
        <v>109</v>
      </c>
      <c r="N45" s="6"/>
      <c r="O45" s="11">
        <f t="shared" ref="O45:O55" si="40">L45+O44-P44-N45</f>
        <v>1.84118063950495</v>
      </c>
      <c r="P45" s="11">
        <f t="shared" si="26"/>
        <v>0.0138279800935653</v>
      </c>
      <c r="Q45" s="15">
        <f t="shared" si="27"/>
        <v>0.00248903641684176</v>
      </c>
      <c r="R45" s="11">
        <f t="shared" si="28"/>
        <v>0.1663305</v>
      </c>
      <c r="S45" s="16">
        <f t="shared" si="29"/>
        <v>0.014964401699278</v>
      </c>
      <c r="T45" s="3">
        <v>0.01</v>
      </c>
      <c r="U45" s="17">
        <f t="shared" si="30"/>
        <v>0.00014964401699278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0.0192496440169928</v>
      </c>
      <c r="AR45" s="24">
        <f t="shared" si="36"/>
        <v>92.4058333333333</v>
      </c>
      <c r="AS45" s="1">
        <f t="shared" si="37"/>
        <v>0.18</v>
      </c>
      <c r="AT45" s="2">
        <f t="shared" ref="AT45:AT55" si="41">$E$3/12</f>
        <v>46.8583333333333</v>
      </c>
      <c r="AU45" s="1">
        <f t="shared" si="38"/>
        <v>100520.869307227</v>
      </c>
    </row>
    <row r="46" s="1" customFormat="1" ht="16.8" spans="1:47">
      <c r="A46" s="6" t="s">
        <v>72</v>
      </c>
      <c r="B46" s="6">
        <v>0.18</v>
      </c>
      <c r="C46" s="8">
        <v>2</v>
      </c>
      <c r="D46" s="9">
        <v>0.887892857142857</v>
      </c>
      <c r="E46" s="12">
        <f t="shared" si="39"/>
        <v>-6.30096774193549</v>
      </c>
      <c r="F46" s="8" t="s">
        <v>109</v>
      </c>
      <c r="G46" s="6">
        <v>3</v>
      </c>
      <c r="H46" s="11">
        <f t="shared" si="21"/>
        <v>0.887892857142857</v>
      </c>
      <c r="I46" s="11">
        <f t="shared" si="22"/>
        <v>274.037892857143</v>
      </c>
      <c r="J46" s="11">
        <f t="shared" si="23"/>
        <v>0.0195598735442588</v>
      </c>
      <c r="K46" s="11">
        <f t="shared" si="24"/>
        <v>92.4058333333333</v>
      </c>
      <c r="L46" s="11">
        <f t="shared" si="25"/>
        <v>0.924058333333333</v>
      </c>
      <c r="M46" s="6" t="s">
        <v>109</v>
      </c>
      <c r="N46" s="6"/>
      <c r="O46" s="11">
        <f t="shared" si="40"/>
        <v>2.75141099274472</v>
      </c>
      <c r="P46" s="11">
        <f t="shared" si="26"/>
        <v>0.0538172510863702</v>
      </c>
      <c r="Q46" s="15">
        <f t="shared" si="27"/>
        <v>0.00968710519554663</v>
      </c>
      <c r="R46" s="11">
        <f t="shared" si="28"/>
        <v>0.1663305</v>
      </c>
      <c r="S46" s="16">
        <f t="shared" si="29"/>
        <v>0.0582401014579204</v>
      </c>
      <c r="T46" s="3">
        <v>0.01</v>
      </c>
      <c r="U46" s="17">
        <f t="shared" si="30"/>
        <v>0.000582401014579204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0.0196824010145792</v>
      </c>
      <c r="AR46" s="24">
        <f t="shared" si="36"/>
        <v>92.4058333333333</v>
      </c>
      <c r="AS46" s="1">
        <f t="shared" si="37"/>
        <v>0.18</v>
      </c>
      <c r="AT46" s="2">
        <f t="shared" si="41"/>
        <v>46.8583333333333</v>
      </c>
      <c r="AU46" s="1">
        <f t="shared" si="38"/>
        <v>102780.708998692</v>
      </c>
    </row>
    <row r="47" s="1" customFormat="1" ht="16.8" spans="1:47">
      <c r="A47" s="6"/>
      <c r="B47" s="6"/>
      <c r="C47" s="8">
        <v>3</v>
      </c>
      <c r="D47" s="9">
        <v>6.78809677419355</v>
      </c>
      <c r="E47" s="12">
        <f t="shared" si="39"/>
        <v>0.887892857142857</v>
      </c>
      <c r="F47" s="8" t="s">
        <v>109</v>
      </c>
      <c r="G47" s="6">
        <v>4</v>
      </c>
      <c r="H47" s="11">
        <f t="shared" si="21"/>
        <v>6.78809677419355</v>
      </c>
      <c r="I47" s="11">
        <f t="shared" si="22"/>
        <v>279.938096774194</v>
      </c>
      <c r="J47" s="11">
        <f t="shared" si="23"/>
        <v>0.0413617536125171</v>
      </c>
      <c r="K47" s="11">
        <f t="shared" si="24"/>
        <v>92.4058333333333</v>
      </c>
      <c r="L47" s="11">
        <f t="shared" si="25"/>
        <v>0.924058333333333</v>
      </c>
      <c r="M47" s="6" t="s">
        <v>109</v>
      </c>
      <c r="N47" s="6"/>
      <c r="O47" s="11">
        <f t="shared" si="40"/>
        <v>3.62165207499168</v>
      </c>
      <c r="P47" s="11">
        <f t="shared" si="26"/>
        <v>0.149797880796067</v>
      </c>
      <c r="Q47" s="15">
        <f t="shared" si="27"/>
        <v>0.0269636185432921</v>
      </c>
      <c r="R47" s="11">
        <f t="shared" si="28"/>
        <v>0.1663305</v>
      </c>
      <c r="S47" s="16">
        <f t="shared" si="29"/>
        <v>0.162108684476341</v>
      </c>
      <c r="T47" s="3">
        <v>0.01</v>
      </c>
      <c r="U47" s="17">
        <f t="shared" si="30"/>
        <v>0.00162108684476341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0.0207210868447634</v>
      </c>
      <c r="AR47" s="24">
        <f t="shared" si="36"/>
        <v>92.4058333333333</v>
      </c>
      <c r="AS47" s="1">
        <f t="shared" si="37"/>
        <v>0.18</v>
      </c>
      <c r="AT47" s="2">
        <f t="shared" si="41"/>
        <v>46.8583333333333</v>
      </c>
      <c r="AU47" s="1">
        <f t="shared" si="38"/>
        <v>108204.684761311</v>
      </c>
    </row>
    <row r="48" s="1" customFormat="1" ht="16.8" spans="1:47">
      <c r="A48" s="6"/>
      <c r="B48" s="6"/>
      <c r="C48" s="8">
        <v>4</v>
      </c>
      <c r="D48" s="9">
        <v>11.8613666666667</v>
      </c>
      <c r="E48" s="12">
        <f t="shared" si="39"/>
        <v>6.78809677419355</v>
      </c>
      <c r="F48" s="8" t="s">
        <v>109</v>
      </c>
      <c r="G48" s="6">
        <v>5</v>
      </c>
      <c r="H48" s="11">
        <f t="shared" si="21"/>
        <v>11.8613666666667</v>
      </c>
      <c r="I48" s="11">
        <f t="shared" si="22"/>
        <v>285.011366666667</v>
      </c>
      <c r="J48" s="11">
        <f t="shared" si="23"/>
        <v>0.0768214074979307</v>
      </c>
      <c r="K48" s="11">
        <f t="shared" si="24"/>
        <v>92.4058333333333</v>
      </c>
      <c r="L48" s="11">
        <f t="shared" si="25"/>
        <v>0.924058333333333</v>
      </c>
      <c r="M48" s="6" t="s">
        <v>111</v>
      </c>
      <c r="N48" s="11">
        <f>(O47-P47)*$C$24/100</f>
        <v>3.29826148448583</v>
      </c>
      <c r="O48" s="11">
        <f t="shared" si="40"/>
        <v>1.09765104304311</v>
      </c>
      <c r="P48" s="11">
        <f t="shared" si="26"/>
        <v>0.0843230980681437</v>
      </c>
      <c r="Q48" s="15">
        <f t="shared" si="27"/>
        <v>0.0151781576522659</v>
      </c>
      <c r="R48" s="11">
        <f t="shared" si="28"/>
        <v>0.1663305</v>
      </c>
      <c r="S48" s="16">
        <f t="shared" si="29"/>
        <v>0.0912530032210921</v>
      </c>
      <c r="T48" s="3">
        <v>0.01</v>
      </c>
      <c r="U48" s="17">
        <f t="shared" si="30"/>
        <v>0.000912530032210921</v>
      </c>
      <c r="V48" s="16"/>
      <c r="W48" s="3"/>
      <c r="X48" s="17"/>
      <c r="Y48" s="18">
        <v>0.02</v>
      </c>
      <c r="Z48" s="3">
        <v>0.29</v>
      </c>
      <c r="AA48" s="19">
        <f t="shared" si="31"/>
        <v>0.0058</v>
      </c>
      <c r="AB48" s="3">
        <v>0.01</v>
      </c>
      <c r="AC48" s="3">
        <v>0.28</v>
      </c>
      <c r="AD48" s="19">
        <f t="shared" si="32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</v>
      </c>
      <c r="AO48" s="3">
        <v>0.35</v>
      </c>
      <c r="AP48" s="3">
        <f t="shared" si="34"/>
        <v>0.0035</v>
      </c>
      <c r="AQ48" s="1">
        <f t="shared" si="35"/>
        <v>0.0200125300322109</v>
      </c>
      <c r="AR48" s="24">
        <f t="shared" si="36"/>
        <v>92.4058333333333</v>
      </c>
      <c r="AS48" s="1">
        <f t="shared" si="37"/>
        <v>0.18</v>
      </c>
      <c r="AT48" s="2">
        <f t="shared" si="41"/>
        <v>46.8583333333333</v>
      </c>
      <c r="AU48" s="1">
        <f t="shared" si="38"/>
        <v>104504.629493356</v>
      </c>
    </row>
    <row r="49" s="1" customFormat="1" ht="16.8" spans="1:47">
      <c r="A49" s="6"/>
      <c r="B49" s="6"/>
      <c r="C49" s="8">
        <v>5</v>
      </c>
      <c r="D49" s="9">
        <v>17.5764838709677</v>
      </c>
      <c r="E49" s="12">
        <f t="shared" si="39"/>
        <v>11.8613666666667</v>
      </c>
      <c r="F49" s="8" t="s">
        <v>111</v>
      </c>
      <c r="G49" s="6">
        <v>6</v>
      </c>
      <c r="H49" s="11">
        <f t="shared" si="21"/>
        <v>17.5764838709677</v>
      </c>
      <c r="I49" s="11">
        <f t="shared" si="22"/>
        <v>290.726483870968</v>
      </c>
      <c r="J49" s="11">
        <f t="shared" si="23"/>
        <v>0.15036380727463</v>
      </c>
      <c r="K49" s="11">
        <f t="shared" si="24"/>
        <v>92.4058333333333</v>
      </c>
      <c r="L49" s="11">
        <f t="shared" si="25"/>
        <v>0.924058333333333</v>
      </c>
      <c r="M49" s="6" t="s">
        <v>109</v>
      </c>
      <c r="N49" s="6"/>
      <c r="O49" s="11">
        <f t="shared" si="40"/>
        <v>1.9373862783083</v>
      </c>
      <c r="P49" s="11">
        <f t="shared" si="26"/>
        <v>0.291312776968063</v>
      </c>
      <c r="Q49" s="15">
        <f t="shared" si="27"/>
        <v>0.0524362998542513</v>
      </c>
      <c r="R49" s="11">
        <f t="shared" si="28"/>
        <v>0.1663305</v>
      </c>
      <c r="S49" s="16">
        <f t="shared" si="29"/>
        <v>0.315253665769365</v>
      </c>
      <c r="T49" s="3">
        <v>0.01</v>
      </c>
      <c r="U49" s="17">
        <f t="shared" si="30"/>
        <v>0.00315253665769365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0.0312025366576936</v>
      </c>
      <c r="AR49" s="24">
        <f t="shared" si="36"/>
        <v>92.4058333333333</v>
      </c>
      <c r="AS49" s="1">
        <f t="shared" si="37"/>
        <v>0.18</v>
      </c>
      <c r="AT49" s="2">
        <f t="shared" si="41"/>
        <v>46.8583333333333</v>
      </c>
      <c r="AU49" s="1">
        <f t="shared" si="38"/>
        <v>162938.395466077</v>
      </c>
    </row>
    <row r="50" s="1" customFormat="1" ht="16.8" spans="1:47">
      <c r="A50" s="6"/>
      <c r="B50" s="6"/>
      <c r="C50" s="8">
        <v>6</v>
      </c>
      <c r="D50" s="9">
        <v>22.7382666666667</v>
      </c>
      <c r="E50" s="12">
        <f t="shared" si="39"/>
        <v>17.5764838709677</v>
      </c>
      <c r="F50" s="8" t="s">
        <v>109</v>
      </c>
      <c r="G50" s="6">
        <v>7</v>
      </c>
      <c r="H50" s="11">
        <f t="shared" si="21"/>
        <v>22.7382666666667</v>
      </c>
      <c r="I50" s="11">
        <f t="shared" si="22"/>
        <v>295.888266666667</v>
      </c>
      <c r="J50" s="11">
        <f t="shared" si="23"/>
        <v>0.269700935462488</v>
      </c>
      <c r="K50" s="11">
        <f t="shared" si="24"/>
        <v>92.4058333333333</v>
      </c>
      <c r="L50" s="11">
        <f t="shared" si="25"/>
        <v>0.924058333333333</v>
      </c>
      <c r="M50" s="6" t="s">
        <v>109</v>
      </c>
      <c r="N50" s="6"/>
      <c r="O50" s="11">
        <f t="shared" si="40"/>
        <v>2.57013183467357</v>
      </c>
      <c r="P50" s="11">
        <f t="shared" si="26"/>
        <v>0.693166960073382</v>
      </c>
      <c r="Q50" s="15">
        <f t="shared" si="27"/>
        <v>0.124770052813209</v>
      </c>
      <c r="R50" s="11">
        <f t="shared" si="28"/>
        <v>0.1663305</v>
      </c>
      <c r="S50" s="16">
        <f t="shared" si="29"/>
        <v>0.750133335817597</v>
      </c>
      <c r="T50" s="3">
        <v>0.01</v>
      </c>
      <c r="U50" s="17">
        <f t="shared" si="30"/>
        <v>0.00750133335817597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0.035551333358176</v>
      </c>
      <c r="AR50" s="24">
        <f t="shared" si="36"/>
        <v>92.4058333333333</v>
      </c>
      <c r="AS50" s="1">
        <f t="shared" si="37"/>
        <v>0.18</v>
      </c>
      <c r="AT50" s="2">
        <f t="shared" si="41"/>
        <v>46.8583333333333</v>
      </c>
      <c r="AU50" s="1">
        <f t="shared" si="38"/>
        <v>185647.63748567</v>
      </c>
    </row>
    <row r="51" s="1" customFormat="1" ht="16.8" spans="1:47">
      <c r="A51" s="6"/>
      <c r="B51" s="6"/>
      <c r="C51" s="8">
        <v>7</v>
      </c>
      <c r="D51" s="9">
        <v>24.4666774193548</v>
      </c>
      <c r="E51" s="12">
        <f t="shared" si="39"/>
        <v>22.7382666666667</v>
      </c>
      <c r="F51" s="8" t="s">
        <v>109</v>
      </c>
      <c r="G51" s="6">
        <v>8</v>
      </c>
      <c r="H51" s="11">
        <f t="shared" si="21"/>
        <v>24.4666774193548</v>
      </c>
      <c r="I51" s="11">
        <f t="shared" si="22"/>
        <v>297.616677419355</v>
      </c>
      <c r="J51" s="11">
        <f t="shared" si="23"/>
        <v>0.326497140981671</v>
      </c>
      <c r="K51" s="11">
        <f t="shared" si="24"/>
        <v>92.4058333333333</v>
      </c>
      <c r="L51" s="11">
        <f t="shared" si="25"/>
        <v>0.924058333333333</v>
      </c>
      <c r="M51" s="6" t="s">
        <v>109</v>
      </c>
      <c r="N51" s="6"/>
      <c r="O51" s="11">
        <f t="shared" si="40"/>
        <v>2.80102320793352</v>
      </c>
      <c r="P51" s="11">
        <f t="shared" si="26"/>
        <v>0.914526069213605</v>
      </c>
      <c r="Q51" s="15">
        <f t="shared" si="27"/>
        <v>0.164614692458449</v>
      </c>
      <c r="R51" s="11">
        <f t="shared" si="28"/>
        <v>0.1663305</v>
      </c>
      <c r="S51" s="16">
        <f t="shared" si="29"/>
        <v>0.989684348080772</v>
      </c>
      <c r="T51" s="3">
        <v>0.01</v>
      </c>
      <c r="U51" s="17">
        <f t="shared" si="30"/>
        <v>0.00989684348080772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0.0379468434808077</v>
      </c>
      <c r="AR51" s="24">
        <f t="shared" si="36"/>
        <v>92.4058333333333</v>
      </c>
      <c r="AS51" s="1">
        <f t="shared" si="37"/>
        <v>0.18</v>
      </c>
      <c r="AT51" s="2">
        <f t="shared" si="41"/>
        <v>46.8583333333333</v>
      </c>
      <c r="AU51" s="1">
        <f t="shared" si="38"/>
        <v>198156.895306159</v>
      </c>
    </row>
    <row r="52" s="1" customFormat="1" ht="16.8" spans="1:47">
      <c r="A52" s="6"/>
      <c r="B52" s="6"/>
      <c r="C52" s="8">
        <v>8</v>
      </c>
      <c r="D52" s="9">
        <v>22.3766451612903</v>
      </c>
      <c r="E52" s="12">
        <f t="shared" si="39"/>
        <v>24.4666774193548</v>
      </c>
      <c r="F52" s="8" t="s">
        <v>109</v>
      </c>
      <c r="G52" s="6">
        <v>9</v>
      </c>
      <c r="H52" s="11">
        <f t="shared" si="21"/>
        <v>22.3766451612903</v>
      </c>
      <c r="I52" s="11">
        <f t="shared" si="22"/>
        <v>295.52664516129</v>
      </c>
      <c r="J52" s="11">
        <f t="shared" si="23"/>
        <v>0.259056720783139</v>
      </c>
      <c r="K52" s="11">
        <f t="shared" si="24"/>
        <v>92.4058333333333</v>
      </c>
      <c r="L52" s="11">
        <f t="shared" si="25"/>
        <v>0.924058333333333</v>
      </c>
      <c r="M52" s="6" t="s">
        <v>109</v>
      </c>
      <c r="N52" s="6"/>
      <c r="O52" s="11">
        <f t="shared" si="40"/>
        <v>2.81055547205325</v>
      </c>
      <c r="P52" s="11">
        <f t="shared" si="26"/>
        <v>0.728093284169222</v>
      </c>
      <c r="Q52" s="15">
        <f t="shared" si="27"/>
        <v>0.13105679115046</v>
      </c>
      <c r="R52" s="11">
        <f t="shared" si="28"/>
        <v>0.1663305</v>
      </c>
      <c r="S52" s="16">
        <f t="shared" si="29"/>
        <v>0.787930001716221</v>
      </c>
      <c r="T52" s="3">
        <v>0.01</v>
      </c>
      <c r="U52" s="17">
        <f t="shared" si="30"/>
        <v>0.00787930001716221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0.0359293000171622</v>
      </c>
      <c r="AR52" s="24">
        <f t="shared" si="36"/>
        <v>92.4058333333333</v>
      </c>
      <c r="AS52" s="1">
        <f t="shared" si="37"/>
        <v>0.18</v>
      </c>
      <c r="AT52" s="2">
        <f t="shared" si="41"/>
        <v>46.8583333333333</v>
      </c>
      <c r="AU52" s="1">
        <f t="shared" si="38"/>
        <v>187621.364225598</v>
      </c>
    </row>
    <row r="53" s="1" customFormat="1" ht="16.8" spans="1:47">
      <c r="A53" s="6"/>
      <c r="B53" s="6"/>
      <c r="C53" s="8">
        <v>9</v>
      </c>
      <c r="D53" s="9">
        <v>19.2939666666667</v>
      </c>
      <c r="E53" s="12">
        <f t="shared" si="39"/>
        <v>22.3766451612903</v>
      </c>
      <c r="F53" s="8" t="s">
        <v>109</v>
      </c>
      <c r="G53" s="6">
        <v>10</v>
      </c>
      <c r="H53" s="11">
        <f t="shared" si="21"/>
        <v>19.2939666666667</v>
      </c>
      <c r="I53" s="11">
        <f t="shared" si="22"/>
        <v>292.443966666667</v>
      </c>
      <c r="J53" s="11">
        <f t="shared" si="23"/>
        <v>0.183047762018326</v>
      </c>
      <c r="K53" s="11">
        <f t="shared" si="24"/>
        <v>92.4058333333333</v>
      </c>
      <c r="L53" s="11">
        <f t="shared" si="25"/>
        <v>0.924058333333333</v>
      </c>
      <c r="M53" s="6" t="s">
        <v>109</v>
      </c>
      <c r="N53" s="6"/>
      <c r="O53" s="11">
        <f t="shared" si="40"/>
        <v>3.00652052121736</v>
      </c>
      <c r="P53" s="11">
        <f t="shared" si="26"/>
        <v>0.550336852871008</v>
      </c>
      <c r="Q53" s="15">
        <f t="shared" si="27"/>
        <v>0.0990606335167814</v>
      </c>
      <c r="R53" s="11">
        <f t="shared" si="28"/>
        <v>0.1663305</v>
      </c>
      <c r="S53" s="16">
        <f t="shared" si="29"/>
        <v>0.595565055818274</v>
      </c>
      <c r="T53" s="3">
        <v>0.01</v>
      </c>
      <c r="U53" s="17">
        <f t="shared" si="30"/>
        <v>0.00595565055818274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0.0340056505581827</v>
      </c>
      <c r="AR53" s="24">
        <f t="shared" si="36"/>
        <v>92.4058333333333</v>
      </c>
      <c r="AS53" s="1">
        <f t="shared" si="37"/>
        <v>0.18</v>
      </c>
      <c r="AT53" s="2">
        <f t="shared" si="41"/>
        <v>46.8583333333333</v>
      </c>
      <c r="AU53" s="1">
        <f t="shared" si="38"/>
        <v>177576.14387304</v>
      </c>
    </row>
    <row r="54" s="1" customFormat="1" ht="16.8" spans="1:47">
      <c r="A54" s="6"/>
      <c r="B54" s="6"/>
      <c r="C54" s="8">
        <v>10</v>
      </c>
      <c r="D54" s="9">
        <v>10.0634516129032</v>
      </c>
      <c r="E54" s="12">
        <f t="shared" si="39"/>
        <v>19.2939666666667</v>
      </c>
      <c r="F54" s="8" t="s">
        <v>109</v>
      </c>
      <c r="G54" s="6">
        <v>11</v>
      </c>
      <c r="H54" s="11">
        <f t="shared" si="21"/>
        <v>10.0634516129032</v>
      </c>
      <c r="I54" s="11">
        <f t="shared" si="22"/>
        <v>283.213451612903</v>
      </c>
      <c r="J54" s="11">
        <f t="shared" si="23"/>
        <v>0.0618436021809954</v>
      </c>
      <c r="K54" s="11">
        <f t="shared" si="24"/>
        <v>92.4058333333333</v>
      </c>
      <c r="L54" s="11">
        <f t="shared" si="25"/>
        <v>0.924058333333333</v>
      </c>
      <c r="M54" s="6" t="s">
        <v>111</v>
      </c>
      <c r="N54" s="11">
        <f>(O53-P53)*$C$24/100</f>
        <v>2.33337448492904</v>
      </c>
      <c r="O54" s="11">
        <f t="shared" si="40"/>
        <v>1.04686751675065</v>
      </c>
      <c r="P54" s="11">
        <f t="shared" si="26"/>
        <v>0.0647420582421338</v>
      </c>
      <c r="Q54" s="15">
        <f t="shared" si="27"/>
        <v>0.0116535704835841</v>
      </c>
      <c r="R54" s="11">
        <f t="shared" si="28"/>
        <v>0.1663305</v>
      </c>
      <c r="S54" s="16">
        <f t="shared" si="29"/>
        <v>0.0700627394469691</v>
      </c>
      <c r="T54" s="3">
        <v>0.01</v>
      </c>
      <c r="U54" s="17">
        <f t="shared" si="30"/>
        <v>0.000700627394469691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0.0198006273944697</v>
      </c>
      <c r="AR54" s="24">
        <f t="shared" si="36"/>
        <v>92.4058333333333</v>
      </c>
      <c r="AS54" s="1">
        <f t="shared" si="37"/>
        <v>0.18</v>
      </c>
      <c r="AT54" s="2">
        <f t="shared" si="41"/>
        <v>46.8583333333333</v>
      </c>
      <c r="AU54" s="1">
        <f t="shared" si="38"/>
        <v>103398.082414592</v>
      </c>
    </row>
    <row r="55" s="1" customFormat="1" ht="16.8" spans="1:48">
      <c r="A55" s="6"/>
      <c r="B55" s="6"/>
      <c r="C55" s="8">
        <v>11</v>
      </c>
      <c r="D55" s="9">
        <v>2.98036666666667</v>
      </c>
      <c r="E55" s="12">
        <f t="shared" si="39"/>
        <v>10.0634516129032</v>
      </c>
      <c r="F55" s="8" t="s">
        <v>111</v>
      </c>
      <c r="G55" s="6">
        <v>12</v>
      </c>
      <c r="H55" s="11">
        <f t="shared" si="21"/>
        <v>2.98036666666667</v>
      </c>
      <c r="I55" s="11">
        <f t="shared" si="22"/>
        <v>276.130366666667</v>
      </c>
      <c r="J55" s="11">
        <f t="shared" si="23"/>
        <v>0.0256034544600764</v>
      </c>
      <c r="K55" s="11">
        <f t="shared" si="24"/>
        <v>92.4058333333333</v>
      </c>
      <c r="L55" s="11">
        <f t="shared" si="25"/>
        <v>0.924058333333333</v>
      </c>
      <c r="M55" s="6" t="s">
        <v>109</v>
      </c>
      <c r="N55" s="6"/>
      <c r="O55" s="11">
        <f t="shared" si="40"/>
        <v>1.90618379184185</v>
      </c>
      <c r="P55" s="11">
        <f t="shared" si="26"/>
        <v>0.0488048899069586</v>
      </c>
      <c r="Q55" s="15">
        <f t="shared" si="27"/>
        <v>0.00878488018325255</v>
      </c>
      <c r="R55" s="11">
        <f t="shared" si="28"/>
        <v>0.1663305</v>
      </c>
      <c r="S55" s="16">
        <f t="shared" si="29"/>
        <v>0.0528158105894743</v>
      </c>
      <c r="T55" s="3">
        <v>0.01</v>
      </c>
      <c r="U55" s="17">
        <f t="shared" si="30"/>
        <v>0.000528158105894743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0.0196281581058947</v>
      </c>
      <c r="AR55" s="24">
        <f t="shared" si="36"/>
        <v>92.4058333333333</v>
      </c>
      <c r="AS55" s="1">
        <f t="shared" si="37"/>
        <v>0.18</v>
      </c>
      <c r="AT55" s="2">
        <f t="shared" si="41"/>
        <v>46.8583333333333</v>
      </c>
      <c r="AU55" s="1">
        <f t="shared" si="38"/>
        <v>102497.454704228</v>
      </c>
      <c r="AV55" s="1">
        <f>SUM(AU44:AU55)</f>
        <v>1633978.26315725</v>
      </c>
    </row>
    <row r="56" s="1" customFormat="1" ht="16.8" spans="1:46">
      <c r="A56" s="6"/>
      <c r="B56" s="6"/>
      <c r="C56" s="8">
        <v>12</v>
      </c>
      <c r="D56" s="9">
        <v>-2.5871935483871</v>
      </c>
      <c r="E56" s="12">
        <f t="shared" si="39"/>
        <v>2.98036666666667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-6.3051935483871</v>
      </c>
      <c r="E60" s="8"/>
      <c r="F60" s="8"/>
      <c r="G60" s="6">
        <v>1</v>
      </c>
      <c r="H60" s="11">
        <f t="shared" ref="H60:H71" si="42">E61</f>
        <v>-6.3051935483871</v>
      </c>
      <c r="I60" s="11">
        <f t="shared" ref="I60:I71" si="43">H60+273.15</f>
        <v>266.844806451613</v>
      </c>
      <c r="J60" s="11">
        <f t="shared" ref="J60:J71" si="44">EXP(($C$18*(I60-$C$16))/($C$19*I60*$C$16))</f>
        <v>0.00750604903555937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0.0103560958543613</v>
      </c>
      <c r="Q60" s="15">
        <f t="shared" ref="Q60:Q71" si="48">P60*$B$62</f>
        <v>0.00103560958543613</v>
      </c>
      <c r="R60" s="11">
        <f t="shared" ref="R60:R71" si="49">L60*$B$62</f>
        <v>0.13797</v>
      </c>
      <c r="S60" s="16">
        <f t="shared" ref="S60:S71" si="50">Q60/R60</f>
        <v>0.00750604903555937</v>
      </c>
      <c r="T60" s="3">
        <v>0.01</v>
      </c>
      <c r="U60" s="17">
        <f t="shared" ref="U60:U71" si="51">S60*T60</f>
        <v>7.50604903555937e-5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0.0123750604903556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0.875</v>
      </c>
      <c r="AU60" s="1">
        <f t="shared" ref="AU60:AU71" si="59">AT60*10000*AS60*0.67*AR60*AQ60</f>
        <v>1000.95568494462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-6.30096774193549</v>
      </c>
      <c r="E61" s="12">
        <f t="shared" ref="E61:E72" si="60">D60</f>
        <v>-6.3051935483871</v>
      </c>
      <c r="F61" s="8" t="s">
        <v>109</v>
      </c>
      <c r="G61" s="6">
        <v>2</v>
      </c>
      <c r="H61" s="11">
        <f t="shared" si="42"/>
        <v>-6.30096774193549</v>
      </c>
      <c r="I61" s="11">
        <f t="shared" si="43"/>
        <v>266.849032258064</v>
      </c>
      <c r="J61" s="11">
        <f t="shared" si="44"/>
        <v>0.00751038751813258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2.74904390414564</v>
      </c>
      <c r="P61" s="11">
        <f t="shared" si="47"/>
        <v>0.0206463850244939</v>
      </c>
      <c r="Q61" s="15">
        <f t="shared" si="48"/>
        <v>0.00206463850244939</v>
      </c>
      <c r="R61" s="11">
        <f t="shared" si="49"/>
        <v>0.13797</v>
      </c>
      <c r="S61" s="16">
        <f t="shared" si="50"/>
        <v>0.014964401699278</v>
      </c>
      <c r="T61" s="3">
        <v>0.01</v>
      </c>
      <c r="U61" s="17">
        <f t="shared" si="51"/>
        <v>0.00014964401699278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0.0124496440169928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0.875</v>
      </c>
      <c r="AU61" s="1">
        <f t="shared" si="59"/>
        <v>1006.98836697061</v>
      </c>
    </row>
    <row r="62" s="1" customFormat="1" ht="16.8" spans="1:47">
      <c r="A62" s="6" t="s">
        <v>72</v>
      </c>
      <c r="B62" s="6">
        <v>0.1</v>
      </c>
      <c r="C62" s="8">
        <v>2</v>
      </c>
      <c r="D62" s="9">
        <v>0.887892857142857</v>
      </c>
      <c r="E62" s="12">
        <f t="shared" si="60"/>
        <v>-6.30096774193549</v>
      </c>
      <c r="F62" s="8" t="s">
        <v>109</v>
      </c>
      <c r="G62" s="6">
        <v>3</v>
      </c>
      <c r="H62" s="11">
        <f t="shared" si="42"/>
        <v>0.887892857142857</v>
      </c>
      <c r="I62" s="11">
        <f t="shared" si="43"/>
        <v>274.037892857143</v>
      </c>
      <c r="J62" s="11">
        <f t="shared" si="44"/>
        <v>0.0195598735442588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4.10809751912114</v>
      </c>
      <c r="P62" s="11">
        <f t="shared" si="47"/>
        <v>0.0803538679814928</v>
      </c>
      <c r="Q62" s="15">
        <f t="shared" si="48"/>
        <v>0.00803538679814928</v>
      </c>
      <c r="R62" s="11">
        <f t="shared" si="49"/>
        <v>0.13797</v>
      </c>
      <c r="S62" s="16">
        <f t="shared" si="50"/>
        <v>0.0582401014579204</v>
      </c>
      <c r="T62" s="3">
        <v>0.01</v>
      </c>
      <c r="U62" s="17">
        <f t="shared" si="51"/>
        <v>0.000582401014579204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0.0128824010145792</v>
      </c>
      <c r="AR62" s="24">
        <f t="shared" si="57"/>
        <v>137.97</v>
      </c>
      <c r="AS62" s="1">
        <f t="shared" si="58"/>
        <v>0.1</v>
      </c>
      <c r="AT62" s="2">
        <f t="shared" si="62"/>
        <v>0.875</v>
      </c>
      <c r="AU62" s="1">
        <f t="shared" si="59"/>
        <v>1041.99187885415</v>
      </c>
    </row>
    <row r="63" s="1" customFormat="1" ht="16.8" spans="1:47">
      <c r="A63" s="6"/>
      <c r="B63" s="6"/>
      <c r="C63" s="8">
        <v>3</v>
      </c>
      <c r="D63" s="9">
        <v>6.78809677419355</v>
      </c>
      <c r="E63" s="12">
        <f t="shared" si="60"/>
        <v>0.887892857142857</v>
      </c>
      <c r="F63" s="8" t="s">
        <v>109</v>
      </c>
      <c r="G63" s="6">
        <v>4</v>
      </c>
      <c r="H63" s="11">
        <f t="shared" si="42"/>
        <v>6.78809677419355</v>
      </c>
      <c r="I63" s="11">
        <f t="shared" si="43"/>
        <v>279.938096774194</v>
      </c>
      <c r="J63" s="11">
        <f t="shared" si="44"/>
        <v>0.0413617536125171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5.40744365113965</v>
      </c>
      <c r="P63" s="11">
        <f t="shared" si="47"/>
        <v>0.223661351972008</v>
      </c>
      <c r="Q63" s="15">
        <f t="shared" si="48"/>
        <v>0.0223661351972008</v>
      </c>
      <c r="R63" s="11">
        <f t="shared" si="49"/>
        <v>0.13797</v>
      </c>
      <c r="S63" s="16">
        <f t="shared" si="50"/>
        <v>0.162108684476341</v>
      </c>
      <c r="T63" s="3">
        <v>0.01</v>
      </c>
      <c r="U63" s="17">
        <f t="shared" si="51"/>
        <v>0.00162108684476341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0.0139210868447634</v>
      </c>
      <c r="AR63" s="24">
        <f t="shared" si="57"/>
        <v>137.97</v>
      </c>
      <c r="AS63" s="1">
        <f t="shared" si="58"/>
        <v>0.1</v>
      </c>
      <c r="AT63" s="2">
        <f t="shared" si="62"/>
        <v>0.875</v>
      </c>
      <c r="AU63" s="1">
        <f t="shared" si="59"/>
        <v>1126.00589134359</v>
      </c>
    </row>
    <row r="64" s="1" customFormat="1" ht="16.8" spans="1:47">
      <c r="A64" s="6"/>
      <c r="B64" s="6"/>
      <c r="C64" s="8">
        <v>4</v>
      </c>
      <c r="D64" s="9">
        <v>11.8613666666667</v>
      </c>
      <c r="E64" s="12">
        <f t="shared" si="60"/>
        <v>6.78809677419355</v>
      </c>
      <c r="F64" s="8" t="s">
        <v>109</v>
      </c>
      <c r="G64" s="6">
        <v>5</v>
      </c>
      <c r="H64" s="11">
        <f t="shared" si="42"/>
        <v>11.8613666666667</v>
      </c>
      <c r="I64" s="11">
        <f t="shared" si="43"/>
        <v>285.011366666667</v>
      </c>
      <c r="J64" s="11">
        <f t="shared" si="44"/>
        <v>0.0768214074979307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4.92459318420926</v>
      </c>
      <c r="O64" s="11">
        <f t="shared" si="61"/>
        <v>1.63888911495838</v>
      </c>
      <c r="P64" s="11">
        <f t="shared" si="47"/>
        <v>0.125901768544141</v>
      </c>
      <c r="Q64" s="15">
        <f t="shared" si="48"/>
        <v>0.0125901768544141</v>
      </c>
      <c r="R64" s="11">
        <f t="shared" si="49"/>
        <v>0.13797</v>
      </c>
      <c r="S64" s="16">
        <f t="shared" si="50"/>
        <v>0.0912530032210921</v>
      </c>
      <c r="T64" s="3">
        <v>0.01</v>
      </c>
      <c r="U64" s="17">
        <f t="shared" si="51"/>
        <v>0.000912530032210921</v>
      </c>
      <c r="V64" s="16"/>
      <c r="W64" s="3"/>
      <c r="X64" s="17"/>
      <c r="Y64" s="18">
        <v>0.02</v>
      </c>
      <c r="Z64" s="3">
        <v>0.06</v>
      </c>
      <c r="AA64" s="19">
        <f t="shared" si="52"/>
        <v>0.0012</v>
      </c>
      <c r="AB64" s="3">
        <v>0.01</v>
      </c>
      <c r="AC64" s="3">
        <v>0.63</v>
      </c>
      <c r="AD64" s="19">
        <f t="shared" si="53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</v>
      </c>
      <c r="AO64" s="3">
        <v>0.28</v>
      </c>
      <c r="AP64" s="3">
        <f t="shared" si="55"/>
        <v>0.0028</v>
      </c>
      <c r="AQ64" s="1">
        <f t="shared" si="56"/>
        <v>0.0132125300322109</v>
      </c>
      <c r="AR64" s="24">
        <f t="shared" si="57"/>
        <v>137.97</v>
      </c>
      <c r="AS64" s="1">
        <f t="shared" si="58"/>
        <v>0.1</v>
      </c>
      <c r="AT64" s="2">
        <f t="shared" si="62"/>
        <v>0.875</v>
      </c>
      <c r="AU64" s="1">
        <f t="shared" si="59"/>
        <v>1068.694335559</v>
      </c>
    </row>
    <row r="65" s="1" customFormat="1" ht="16.8" spans="1:47">
      <c r="A65" s="6"/>
      <c r="B65" s="6"/>
      <c r="C65" s="8">
        <v>5</v>
      </c>
      <c r="D65" s="9">
        <v>17.5764838709677</v>
      </c>
      <c r="E65" s="12">
        <f t="shared" si="60"/>
        <v>11.8613666666667</v>
      </c>
      <c r="F65" s="8" t="s">
        <v>111</v>
      </c>
      <c r="G65" s="6">
        <v>6</v>
      </c>
      <c r="H65" s="11">
        <f t="shared" si="42"/>
        <v>17.5764838709677</v>
      </c>
      <c r="I65" s="11">
        <f t="shared" si="43"/>
        <v>290.726483870968</v>
      </c>
      <c r="J65" s="11">
        <f t="shared" si="44"/>
        <v>0.15036380727463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2.89268734641424</v>
      </c>
      <c r="P65" s="11">
        <f t="shared" si="47"/>
        <v>0.434955482661993</v>
      </c>
      <c r="Q65" s="15">
        <f t="shared" si="48"/>
        <v>0.0434955482661993</v>
      </c>
      <c r="R65" s="11">
        <f t="shared" si="49"/>
        <v>0.13797</v>
      </c>
      <c r="S65" s="16">
        <f t="shared" si="50"/>
        <v>0.315253665769365</v>
      </c>
      <c r="T65" s="3">
        <v>0.01</v>
      </c>
      <c r="U65" s="17">
        <f t="shared" si="51"/>
        <v>0.00315253665769365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0.0212025366576937</v>
      </c>
      <c r="AR65" s="24">
        <f t="shared" si="57"/>
        <v>137.97</v>
      </c>
      <c r="AS65" s="1">
        <f t="shared" si="58"/>
        <v>0.1</v>
      </c>
      <c r="AT65" s="2">
        <f t="shared" si="62"/>
        <v>0.875</v>
      </c>
      <c r="AU65" s="1">
        <f t="shared" si="59"/>
        <v>1714.96532233559</v>
      </c>
    </row>
    <row r="66" s="1" customFormat="1" ht="16.8" spans="1:47">
      <c r="A66" s="6"/>
      <c r="B66" s="6"/>
      <c r="C66" s="8">
        <v>6</v>
      </c>
      <c r="D66" s="9">
        <v>22.7382666666667</v>
      </c>
      <c r="E66" s="12">
        <f t="shared" si="60"/>
        <v>17.5764838709677</v>
      </c>
      <c r="F66" s="8" t="s">
        <v>109</v>
      </c>
      <c r="G66" s="6">
        <v>7</v>
      </c>
      <c r="H66" s="11">
        <f t="shared" si="42"/>
        <v>22.7382666666667</v>
      </c>
      <c r="I66" s="11">
        <f t="shared" si="43"/>
        <v>295.888266666667</v>
      </c>
      <c r="J66" s="11">
        <f t="shared" si="44"/>
        <v>0.269700935462488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3.83743186375225</v>
      </c>
      <c r="P66" s="11">
        <f t="shared" si="47"/>
        <v>1.03495896342754</v>
      </c>
      <c r="Q66" s="15">
        <f t="shared" si="48"/>
        <v>0.103495896342754</v>
      </c>
      <c r="R66" s="11">
        <f t="shared" si="49"/>
        <v>0.13797</v>
      </c>
      <c r="S66" s="16">
        <f t="shared" si="50"/>
        <v>0.750133335817597</v>
      </c>
      <c r="T66" s="3">
        <v>0.01</v>
      </c>
      <c r="U66" s="17">
        <f t="shared" si="51"/>
        <v>0.00750133335817597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0.025551333358176</v>
      </c>
      <c r="AR66" s="24">
        <f t="shared" si="57"/>
        <v>137.97</v>
      </c>
      <c r="AS66" s="1">
        <f t="shared" si="58"/>
        <v>0.1</v>
      </c>
      <c r="AT66" s="2">
        <f t="shared" si="62"/>
        <v>0.875</v>
      </c>
      <c r="AU66" s="1">
        <f t="shared" si="59"/>
        <v>2066.71736293439</v>
      </c>
    </row>
    <row r="67" s="1" customFormat="1" ht="16.8" spans="1:47">
      <c r="A67" s="6"/>
      <c r="B67" s="6"/>
      <c r="C67" s="8">
        <v>7</v>
      </c>
      <c r="D67" s="9">
        <v>24.4666774193548</v>
      </c>
      <c r="E67" s="12">
        <f t="shared" si="60"/>
        <v>22.7382666666667</v>
      </c>
      <c r="F67" s="8" t="s">
        <v>109</v>
      </c>
      <c r="G67" s="6">
        <v>8</v>
      </c>
      <c r="H67" s="11">
        <f t="shared" si="42"/>
        <v>24.4666774193548</v>
      </c>
      <c r="I67" s="11">
        <f t="shared" si="43"/>
        <v>297.616677419355</v>
      </c>
      <c r="J67" s="11">
        <f t="shared" si="44"/>
        <v>0.326497140981671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4.18217290032471</v>
      </c>
      <c r="P67" s="11">
        <f t="shared" si="47"/>
        <v>1.36546749504704</v>
      </c>
      <c r="Q67" s="15">
        <f t="shared" si="48"/>
        <v>0.136546749504704</v>
      </c>
      <c r="R67" s="11">
        <f t="shared" si="49"/>
        <v>0.13797</v>
      </c>
      <c r="S67" s="16">
        <f t="shared" si="50"/>
        <v>0.989684348080773</v>
      </c>
      <c r="T67" s="3">
        <v>0.01</v>
      </c>
      <c r="U67" s="17">
        <f t="shared" si="51"/>
        <v>0.00989684348080773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0.0279468434808077</v>
      </c>
      <c r="AR67" s="24">
        <f t="shared" si="57"/>
        <v>137.97</v>
      </c>
      <c r="AS67" s="1">
        <f t="shared" si="58"/>
        <v>0.1</v>
      </c>
      <c r="AT67" s="2">
        <f t="shared" si="62"/>
        <v>0.875</v>
      </c>
      <c r="AU67" s="1">
        <f t="shared" si="59"/>
        <v>2260.47798959633</v>
      </c>
    </row>
    <row r="68" s="1" customFormat="1" ht="16.8" spans="1:47">
      <c r="A68" s="6"/>
      <c r="B68" s="6"/>
      <c r="C68" s="8">
        <v>8</v>
      </c>
      <c r="D68" s="9">
        <v>22.3766451612903</v>
      </c>
      <c r="E68" s="12">
        <f t="shared" si="60"/>
        <v>24.4666774193548</v>
      </c>
      <c r="F68" s="8" t="s">
        <v>109</v>
      </c>
      <c r="G68" s="6">
        <v>9</v>
      </c>
      <c r="H68" s="11">
        <f t="shared" si="42"/>
        <v>22.3766451612903</v>
      </c>
      <c r="I68" s="11">
        <f t="shared" si="43"/>
        <v>295.52664516129</v>
      </c>
      <c r="J68" s="11">
        <f t="shared" si="44"/>
        <v>0.259056720783139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4.19640540527767</v>
      </c>
      <c r="P68" s="11">
        <f t="shared" si="47"/>
        <v>1.08710702336787</v>
      </c>
      <c r="Q68" s="15">
        <f t="shared" si="48"/>
        <v>0.108710702336787</v>
      </c>
      <c r="R68" s="11">
        <f t="shared" si="49"/>
        <v>0.13797</v>
      </c>
      <c r="S68" s="16">
        <f t="shared" si="50"/>
        <v>0.787930001716222</v>
      </c>
      <c r="T68" s="3">
        <v>0.01</v>
      </c>
      <c r="U68" s="17">
        <f t="shared" si="51"/>
        <v>0.00787930001716221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0.0259293000171622</v>
      </c>
      <c r="AR68" s="24">
        <f t="shared" si="57"/>
        <v>137.97</v>
      </c>
      <c r="AS68" s="1">
        <f t="shared" si="58"/>
        <v>0.1</v>
      </c>
      <c r="AT68" s="2">
        <f t="shared" si="62"/>
        <v>0.875</v>
      </c>
      <c r="AU68" s="1">
        <f t="shared" si="59"/>
        <v>2097.28916307441</v>
      </c>
    </row>
    <row r="69" s="1" customFormat="1" ht="16.8" spans="1:47">
      <c r="A69" s="6"/>
      <c r="B69" s="6"/>
      <c r="C69" s="8">
        <v>9</v>
      </c>
      <c r="D69" s="9">
        <v>19.2939666666667</v>
      </c>
      <c r="E69" s="12">
        <f t="shared" si="60"/>
        <v>22.3766451612903</v>
      </c>
      <c r="F69" s="8" t="s">
        <v>109</v>
      </c>
      <c r="G69" s="6">
        <v>10</v>
      </c>
      <c r="H69" s="11">
        <f t="shared" si="42"/>
        <v>19.2939666666667</v>
      </c>
      <c r="I69" s="11">
        <f t="shared" si="43"/>
        <v>292.443966666667</v>
      </c>
      <c r="J69" s="11">
        <f t="shared" si="44"/>
        <v>0.183047762018326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4.4889983819098</v>
      </c>
      <c r="P69" s="11">
        <f t="shared" si="47"/>
        <v>0.821701107512473</v>
      </c>
      <c r="Q69" s="15">
        <f t="shared" si="48"/>
        <v>0.0821701107512473</v>
      </c>
      <c r="R69" s="11">
        <f t="shared" si="49"/>
        <v>0.13797</v>
      </c>
      <c r="S69" s="16">
        <f t="shared" si="50"/>
        <v>0.595565055818274</v>
      </c>
      <c r="T69" s="3">
        <v>0.01</v>
      </c>
      <c r="U69" s="17">
        <f t="shared" si="51"/>
        <v>0.00595565055818274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0.0240056505581827</v>
      </c>
      <c r="AR69" s="24">
        <f t="shared" si="57"/>
        <v>137.97</v>
      </c>
      <c r="AS69" s="1">
        <f t="shared" si="58"/>
        <v>0.1</v>
      </c>
      <c r="AT69" s="2">
        <f t="shared" si="62"/>
        <v>0.875</v>
      </c>
      <c r="AU69" s="1">
        <f t="shared" si="59"/>
        <v>1941.69494490419</v>
      </c>
    </row>
    <row r="70" s="1" customFormat="1" ht="16.8" spans="1:47">
      <c r="A70" s="6"/>
      <c r="B70" s="6"/>
      <c r="C70" s="8">
        <v>10</v>
      </c>
      <c r="D70" s="9">
        <v>10.0634516129032</v>
      </c>
      <c r="E70" s="12">
        <f t="shared" si="60"/>
        <v>19.2939666666667</v>
      </c>
      <c r="F70" s="8" t="s">
        <v>109</v>
      </c>
      <c r="G70" s="6">
        <v>11</v>
      </c>
      <c r="H70" s="11">
        <f t="shared" si="42"/>
        <v>10.0634516129032</v>
      </c>
      <c r="I70" s="11">
        <f t="shared" si="43"/>
        <v>283.213451612903</v>
      </c>
      <c r="J70" s="11">
        <f t="shared" si="44"/>
        <v>0.0618436021809954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3.48393241067746</v>
      </c>
      <c r="O70" s="11">
        <f t="shared" si="61"/>
        <v>1.56306486371987</v>
      </c>
      <c r="P70" s="11">
        <f t="shared" si="47"/>
        <v>0.0966655616149833</v>
      </c>
      <c r="Q70" s="15">
        <f t="shared" si="48"/>
        <v>0.00966655616149833</v>
      </c>
      <c r="R70" s="11">
        <f t="shared" si="49"/>
        <v>0.13797</v>
      </c>
      <c r="S70" s="16">
        <f t="shared" si="50"/>
        <v>0.0700627394469691</v>
      </c>
      <c r="T70" s="3">
        <v>0.01</v>
      </c>
      <c r="U70" s="17">
        <f t="shared" si="51"/>
        <v>0.000700627394469691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0.0130006273944697</v>
      </c>
      <c r="AR70" s="24">
        <f t="shared" si="57"/>
        <v>137.97</v>
      </c>
      <c r="AS70" s="1">
        <f t="shared" si="58"/>
        <v>0.1</v>
      </c>
      <c r="AT70" s="2">
        <f t="shared" si="62"/>
        <v>0.875</v>
      </c>
      <c r="AU70" s="1">
        <f t="shared" si="59"/>
        <v>1051.55460924678</v>
      </c>
    </row>
    <row r="71" s="1" customFormat="1" ht="16.8" spans="1:48">
      <c r="A71" s="6"/>
      <c r="B71" s="6"/>
      <c r="C71" s="8">
        <v>11</v>
      </c>
      <c r="D71" s="9">
        <v>2.98036666666667</v>
      </c>
      <c r="E71" s="12">
        <f t="shared" si="60"/>
        <v>10.0634516129032</v>
      </c>
      <c r="F71" s="8" t="s">
        <v>111</v>
      </c>
      <c r="G71" s="6">
        <v>12</v>
      </c>
      <c r="H71" s="11">
        <f t="shared" si="42"/>
        <v>2.98036666666667</v>
      </c>
      <c r="I71" s="11">
        <f t="shared" si="43"/>
        <v>276.130366666667</v>
      </c>
      <c r="J71" s="11">
        <f t="shared" si="44"/>
        <v>0.0256034544600764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2.84609930210488</v>
      </c>
      <c r="P71" s="11">
        <f t="shared" si="47"/>
        <v>0.0728699738702977</v>
      </c>
      <c r="Q71" s="15">
        <f t="shared" si="48"/>
        <v>0.00728699738702977</v>
      </c>
      <c r="R71" s="11">
        <f t="shared" si="49"/>
        <v>0.13797</v>
      </c>
      <c r="S71" s="16">
        <f t="shared" si="50"/>
        <v>0.0528158105894743</v>
      </c>
      <c r="T71" s="3">
        <v>0.01</v>
      </c>
      <c r="U71" s="17">
        <f t="shared" si="51"/>
        <v>0.000528158105894743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0.0128281581058947</v>
      </c>
      <c r="AR71" s="24">
        <f t="shared" si="57"/>
        <v>137.97</v>
      </c>
      <c r="AS71" s="1">
        <f t="shared" si="58"/>
        <v>0.1</v>
      </c>
      <c r="AT71" s="2">
        <f t="shared" si="62"/>
        <v>0.875</v>
      </c>
      <c r="AU71" s="1">
        <f t="shared" si="59"/>
        <v>1037.60444593146</v>
      </c>
      <c r="AV71" s="1">
        <f>SUM(AU60:AU71)</f>
        <v>17414.9399956951</v>
      </c>
    </row>
    <row r="72" s="1" customFormat="1" ht="16.8" spans="1:46">
      <c r="A72" s="6"/>
      <c r="B72" s="6"/>
      <c r="C72" s="8">
        <v>12</v>
      </c>
      <c r="D72" s="9">
        <v>-2.5871935483871</v>
      </c>
      <c r="E72" s="12">
        <f t="shared" si="60"/>
        <v>2.98036666666667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-6.3051935483871</v>
      </c>
      <c r="E76" s="8"/>
      <c r="F76" s="8"/>
      <c r="G76" s="6">
        <v>1</v>
      </c>
      <c r="H76" s="11">
        <f t="shared" ref="H76:H87" si="63">E77</f>
        <v>-6.3051935483871</v>
      </c>
      <c r="I76" s="11">
        <f t="shared" ref="I76:I87" si="64">H76+273.15</f>
        <v>266.844806451613</v>
      </c>
      <c r="J76" s="11">
        <f t="shared" ref="J76:J87" si="65">EXP(($C$18*(I76-$C$16))/($C$19*I76*$C$16))</f>
        <v>0.00750604903555937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0.000587439035125033</v>
      </c>
      <c r="Q76" s="15">
        <f t="shared" ref="Q76:Q87" si="69">P76*$B$78</f>
        <v>0.000111613416673756</v>
      </c>
      <c r="R76" s="11">
        <f t="shared" ref="R76:R87" si="70">L76*$B$78</f>
        <v>0.0148697958333333</v>
      </c>
      <c r="S76" s="16">
        <f t="shared" ref="S76:S87" si="71">Q76/R76</f>
        <v>0.00750604903555938</v>
      </c>
      <c r="T76" s="3">
        <v>0.01</v>
      </c>
      <c r="U76" s="17">
        <f t="shared" ref="U76:U87" si="72">S76*T76</f>
        <v>7.50604903555938e-5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0.0116750604903556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183.333333333333</v>
      </c>
      <c r="AU76" s="1">
        <f t="shared" ref="AU76:AU87" si="79">AT76*10000*AS76*0.67*AR76*AQ76</f>
        <v>21324.5749032031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-6.30096774193549</v>
      </c>
      <c r="E77" s="12">
        <f t="shared" ref="E77:E88" si="80">D76</f>
        <v>-6.3051935483871</v>
      </c>
      <c r="F77" s="8" t="s">
        <v>109</v>
      </c>
      <c r="G77" s="6">
        <v>2</v>
      </c>
      <c r="H77" s="11">
        <f t="shared" si="63"/>
        <v>-6.30096774193549</v>
      </c>
      <c r="I77" s="11">
        <f t="shared" si="64"/>
        <v>266.849032258064</v>
      </c>
      <c r="J77" s="11">
        <f t="shared" si="65"/>
        <v>0.00751038751813258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0.155936727631542</v>
      </c>
      <c r="P77" s="11">
        <f t="shared" si="68"/>
        <v>0.00117114525282237</v>
      </c>
      <c r="Q77" s="15">
        <f t="shared" si="69"/>
        <v>0.00022251759803625</v>
      </c>
      <c r="R77" s="11">
        <f t="shared" si="70"/>
        <v>0.0148697958333333</v>
      </c>
      <c r="S77" s="16">
        <f t="shared" si="71"/>
        <v>0.014964401699278</v>
      </c>
      <c r="T77" s="3">
        <v>0.01</v>
      </c>
      <c r="U77" s="17">
        <f t="shared" si="72"/>
        <v>0.00014964401699278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0.0117496440169928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183.333333333333</v>
      </c>
      <c r="AU77" s="1">
        <f t="shared" si="79"/>
        <v>21460.8022059767</v>
      </c>
    </row>
    <row r="78" s="1" customFormat="1" ht="16.8" spans="1:47">
      <c r="A78" s="6" t="s">
        <v>72</v>
      </c>
      <c r="B78" s="6">
        <v>0.19</v>
      </c>
      <c r="C78" s="8">
        <v>2</v>
      </c>
      <c r="D78" s="9">
        <v>0.887892857142857</v>
      </c>
      <c r="E78" s="12">
        <f t="shared" si="80"/>
        <v>-6.30096774193549</v>
      </c>
      <c r="F78" s="8" t="s">
        <v>109</v>
      </c>
      <c r="G78" s="6">
        <v>3</v>
      </c>
      <c r="H78" s="11">
        <f t="shared" si="63"/>
        <v>0.887892857142857</v>
      </c>
      <c r="I78" s="11">
        <f t="shared" si="64"/>
        <v>274.037892857143</v>
      </c>
      <c r="J78" s="11">
        <f t="shared" si="65"/>
        <v>0.0195598735442588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0.233027665712053</v>
      </c>
      <c r="P78" s="11">
        <f t="shared" si="68"/>
        <v>0.00455799167364156</v>
      </c>
      <c r="Q78" s="15">
        <f t="shared" si="69"/>
        <v>0.000866018417991896</v>
      </c>
      <c r="R78" s="11">
        <f t="shared" si="70"/>
        <v>0.0148697958333333</v>
      </c>
      <c r="S78" s="16">
        <f t="shared" si="71"/>
        <v>0.0582401014579206</v>
      </c>
      <c r="T78" s="3">
        <v>0.01</v>
      </c>
      <c r="U78" s="17">
        <f t="shared" si="72"/>
        <v>0.000582401014579206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0.0121824010145792</v>
      </c>
      <c r="AR78" s="24">
        <f t="shared" si="77"/>
        <v>7.82620833333333</v>
      </c>
      <c r="AS78" s="1">
        <f t="shared" si="78"/>
        <v>0.19</v>
      </c>
      <c r="AT78" s="2">
        <f t="shared" si="82"/>
        <v>183.333333333333</v>
      </c>
      <c r="AU78" s="1">
        <f t="shared" si="79"/>
        <v>22251.2357131556</v>
      </c>
    </row>
    <row r="79" s="1" customFormat="1" ht="16.8" spans="1:47">
      <c r="A79" s="6"/>
      <c r="B79" s="6"/>
      <c r="C79" s="8">
        <v>3</v>
      </c>
      <c r="D79" s="9">
        <v>6.78809677419355</v>
      </c>
      <c r="E79" s="12">
        <f t="shared" si="80"/>
        <v>0.887892857142857</v>
      </c>
      <c r="F79" s="8" t="s">
        <v>109</v>
      </c>
      <c r="G79" s="6">
        <v>4</v>
      </c>
      <c r="H79" s="11">
        <f t="shared" si="63"/>
        <v>6.78809677419355</v>
      </c>
      <c r="I79" s="11">
        <f t="shared" si="64"/>
        <v>279.938096774194</v>
      </c>
      <c r="J79" s="11">
        <f t="shared" si="65"/>
        <v>0.0413617536125171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0.306731757371744</v>
      </c>
      <c r="P79" s="11">
        <f t="shared" si="68"/>
        <v>0.0126869633735445</v>
      </c>
      <c r="Q79" s="15">
        <f t="shared" si="69"/>
        <v>0.00241052304097345</v>
      </c>
      <c r="R79" s="11">
        <f t="shared" si="70"/>
        <v>0.0148697958333333</v>
      </c>
      <c r="S79" s="16">
        <f t="shared" si="71"/>
        <v>0.162108684476342</v>
      </c>
      <c r="T79" s="3">
        <v>0.01</v>
      </c>
      <c r="U79" s="17">
        <f t="shared" si="72"/>
        <v>0.00162108684476342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0.0132210868447634</v>
      </c>
      <c r="AR79" s="24">
        <f t="shared" si="77"/>
        <v>7.82620833333333</v>
      </c>
      <c r="AS79" s="1">
        <f t="shared" si="78"/>
        <v>0.19</v>
      </c>
      <c r="AT79" s="2">
        <f t="shared" si="82"/>
        <v>183.333333333333</v>
      </c>
      <c r="AU79" s="1">
        <f t="shared" si="79"/>
        <v>24148.4022250513</v>
      </c>
    </row>
    <row r="80" s="1" customFormat="1" ht="16.8" spans="1:47">
      <c r="A80" s="6"/>
      <c r="B80" s="6"/>
      <c r="C80" s="8">
        <v>4</v>
      </c>
      <c r="D80" s="9">
        <v>11.8613666666667</v>
      </c>
      <c r="E80" s="12">
        <f t="shared" si="80"/>
        <v>6.78809677419355</v>
      </c>
      <c r="F80" s="8" t="s">
        <v>109</v>
      </c>
      <c r="G80" s="6">
        <v>5</v>
      </c>
      <c r="H80" s="11">
        <f t="shared" si="63"/>
        <v>11.8613666666667</v>
      </c>
      <c r="I80" s="11">
        <f t="shared" si="64"/>
        <v>285.011366666667</v>
      </c>
      <c r="J80" s="11">
        <f t="shared" si="65"/>
        <v>0.0768214074979307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0.27934255429829</v>
      </c>
      <c r="O80" s="11">
        <f t="shared" si="81"/>
        <v>0.0929643230332433</v>
      </c>
      <c r="P80" s="11">
        <f t="shared" si="68"/>
        <v>0.00714165014250604</v>
      </c>
      <c r="Q80" s="15">
        <f t="shared" si="69"/>
        <v>0.00135691352707615</v>
      </c>
      <c r="R80" s="11">
        <f t="shared" si="70"/>
        <v>0.0148697958333333</v>
      </c>
      <c r="S80" s="16">
        <f t="shared" si="71"/>
        <v>0.0912530032210923</v>
      </c>
      <c r="T80" s="3">
        <v>0.01</v>
      </c>
      <c r="U80" s="17">
        <f t="shared" si="72"/>
        <v>0.000912530032210923</v>
      </c>
      <c r="V80" s="16"/>
      <c r="W80" s="3"/>
      <c r="X80" s="17"/>
      <c r="Y80" s="18">
        <v>0.02</v>
      </c>
      <c r="Z80" s="3">
        <v>0.17</v>
      </c>
      <c r="AA80" s="19">
        <f t="shared" si="73"/>
        <v>0.0034</v>
      </c>
      <c r="AB80" s="3">
        <v>0.01</v>
      </c>
      <c r="AC80" s="3">
        <v>0.03</v>
      </c>
      <c r="AD80" s="19">
        <f t="shared" si="74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5"/>
        <v>0.0079</v>
      </c>
      <c r="AQ80" s="1">
        <f t="shared" si="76"/>
        <v>0.0125125300322109</v>
      </c>
      <c r="AR80" s="24">
        <f t="shared" si="77"/>
        <v>7.82620833333333</v>
      </c>
      <c r="AS80" s="1">
        <f t="shared" si="78"/>
        <v>0.19</v>
      </c>
      <c r="AT80" s="2">
        <f t="shared" si="82"/>
        <v>183.333333333333</v>
      </c>
      <c r="AU80" s="1">
        <f t="shared" si="79"/>
        <v>22854.2185388141</v>
      </c>
    </row>
    <row r="81" s="1" customFormat="1" ht="16.8" spans="1:47">
      <c r="A81" s="6"/>
      <c r="B81" s="6"/>
      <c r="C81" s="8">
        <v>5</v>
      </c>
      <c r="D81" s="9">
        <v>17.5764838709677</v>
      </c>
      <c r="E81" s="12">
        <f t="shared" si="80"/>
        <v>11.8613666666667</v>
      </c>
      <c r="F81" s="8" t="s">
        <v>111</v>
      </c>
      <c r="G81" s="6">
        <v>6</v>
      </c>
      <c r="H81" s="11">
        <f t="shared" si="63"/>
        <v>17.5764838709677</v>
      </c>
      <c r="I81" s="11">
        <f t="shared" si="64"/>
        <v>290.726483870968</v>
      </c>
      <c r="J81" s="11">
        <f t="shared" si="65"/>
        <v>0.15036380727463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0.164084756224071</v>
      </c>
      <c r="P81" s="11">
        <f t="shared" si="68"/>
        <v>0.0246724086615808</v>
      </c>
      <c r="Q81" s="15">
        <f t="shared" si="69"/>
        <v>0.00468775764570036</v>
      </c>
      <c r="R81" s="11">
        <f t="shared" si="70"/>
        <v>0.0148697958333333</v>
      </c>
      <c r="S81" s="16">
        <f t="shared" si="71"/>
        <v>0.315253665769366</v>
      </c>
      <c r="T81" s="3">
        <v>0.01</v>
      </c>
      <c r="U81" s="17">
        <f t="shared" si="72"/>
        <v>0.00315253665769366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0.0222525366576937</v>
      </c>
      <c r="AR81" s="24">
        <f t="shared" si="77"/>
        <v>7.82620833333333</v>
      </c>
      <c r="AS81" s="1">
        <f t="shared" si="78"/>
        <v>0.19</v>
      </c>
      <c r="AT81" s="2">
        <f t="shared" si="82"/>
        <v>183.333333333333</v>
      </c>
      <c r="AU81" s="1">
        <f t="shared" si="79"/>
        <v>40644.4048093158</v>
      </c>
    </row>
    <row r="82" s="1" customFormat="1" ht="16.8" spans="1:47">
      <c r="A82" s="6"/>
      <c r="B82" s="6"/>
      <c r="C82" s="8">
        <v>6</v>
      </c>
      <c r="D82" s="9">
        <v>22.7382666666667</v>
      </c>
      <c r="E82" s="12">
        <f t="shared" si="80"/>
        <v>17.5764838709677</v>
      </c>
      <c r="F82" s="8" t="s">
        <v>109</v>
      </c>
      <c r="G82" s="6">
        <v>7</v>
      </c>
      <c r="H82" s="11">
        <f t="shared" si="63"/>
        <v>22.7382666666667</v>
      </c>
      <c r="I82" s="11">
        <f t="shared" si="64"/>
        <v>295.888266666667</v>
      </c>
      <c r="J82" s="11">
        <f t="shared" si="65"/>
        <v>0.269700935462488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0.217674430895823</v>
      </c>
      <c r="P82" s="11">
        <f t="shared" si="68"/>
        <v>0.0587069976388681</v>
      </c>
      <c r="Q82" s="15">
        <f t="shared" si="69"/>
        <v>0.0111543295513849</v>
      </c>
      <c r="R82" s="11">
        <f t="shared" si="70"/>
        <v>0.0148697958333333</v>
      </c>
      <c r="S82" s="16">
        <f t="shared" si="71"/>
        <v>0.750133335817598</v>
      </c>
      <c r="T82" s="3">
        <v>0.01</v>
      </c>
      <c r="U82" s="17">
        <f t="shared" si="72"/>
        <v>0.00750133335817598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0.026601333358176</v>
      </c>
      <c r="AR82" s="24">
        <f t="shared" si="77"/>
        <v>7.82620833333333</v>
      </c>
      <c r="AS82" s="1">
        <f t="shared" si="78"/>
        <v>0.19</v>
      </c>
      <c r="AT82" s="2">
        <f t="shared" si="82"/>
        <v>183.333333333333</v>
      </c>
      <c r="AU82" s="1">
        <f t="shared" si="79"/>
        <v>48587.5106334651</v>
      </c>
    </row>
    <row r="83" s="1" customFormat="1" ht="16.8" spans="1:47">
      <c r="A83" s="6"/>
      <c r="B83" s="6"/>
      <c r="C83" s="8">
        <v>7</v>
      </c>
      <c r="D83" s="9">
        <v>24.4666774193548</v>
      </c>
      <c r="E83" s="12">
        <f t="shared" si="80"/>
        <v>22.7382666666667</v>
      </c>
      <c r="F83" s="8" t="s">
        <v>109</v>
      </c>
      <c r="G83" s="6">
        <v>8</v>
      </c>
      <c r="H83" s="11">
        <f t="shared" si="63"/>
        <v>24.4666774193548</v>
      </c>
      <c r="I83" s="11">
        <f t="shared" si="64"/>
        <v>297.616677419355</v>
      </c>
      <c r="J83" s="11">
        <f t="shared" si="65"/>
        <v>0.326497140981671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0.237229516590288</v>
      </c>
      <c r="P83" s="11">
        <f t="shared" si="68"/>
        <v>0.0774547589231931</v>
      </c>
      <c r="Q83" s="15">
        <f t="shared" si="69"/>
        <v>0.0147164041954067</v>
      </c>
      <c r="R83" s="11">
        <f t="shared" si="70"/>
        <v>0.0148697958333333</v>
      </c>
      <c r="S83" s="16">
        <f t="shared" si="71"/>
        <v>0.989684348080774</v>
      </c>
      <c r="T83" s="3">
        <v>0.01</v>
      </c>
      <c r="U83" s="17">
        <f t="shared" si="72"/>
        <v>0.00989684348080774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0.0289968434808077</v>
      </c>
      <c r="AR83" s="24">
        <f t="shared" si="77"/>
        <v>7.82620833333333</v>
      </c>
      <c r="AS83" s="1">
        <f t="shared" si="78"/>
        <v>0.19</v>
      </c>
      <c r="AT83" s="2">
        <f t="shared" si="82"/>
        <v>183.333333333333</v>
      </c>
      <c r="AU83" s="1">
        <f t="shared" si="79"/>
        <v>52962.9256545384</v>
      </c>
    </row>
    <row r="84" s="1" customFormat="1" ht="16.8" spans="1:47">
      <c r="A84" s="6"/>
      <c r="B84" s="6"/>
      <c r="C84" s="8">
        <v>8</v>
      </c>
      <c r="D84" s="9">
        <v>22.3766451612903</v>
      </c>
      <c r="E84" s="12">
        <f t="shared" si="80"/>
        <v>24.4666774193548</v>
      </c>
      <c r="F84" s="8" t="s">
        <v>109</v>
      </c>
      <c r="G84" s="6">
        <v>9</v>
      </c>
      <c r="H84" s="11">
        <f t="shared" si="63"/>
        <v>22.3766451612903</v>
      </c>
      <c r="I84" s="11">
        <f t="shared" si="64"/>
        <v>295.52664516129</v>
      </c>
      <c r="J84" s="11">
        <f t="shared" si="65"/>
        <v>0.259056720783139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0.238036841000428</v>
      </c>
      <c r="P84" s="11">
        <f t="shared" si="68"/>
        <v>0.0616650434551484</v>
      </c>
      <c r="Q84" s="15">
        <f t="shared" si="69"/>
        <v>0.0117163582564782</v>
      </c>
      <c r="R84" s="11">
        <f t="shared" si="70"/>
        <v>0.0148697958333333</v>
      </c>
      <c r="S84" s="16">
        <f t="shared" si="71"/>
        <v>0.787930001716223</v>
      </c>
      <c r="T84" s="3">
        <v>0.01</v>
      </c>
      <c r="U84" s="17">
        <f t="shared" si="72"/>
        <v>0.00787930001716223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0.0269793000171622</v>
      </c>
      <c r="AR84" s="24">
        <f t="shared" si="77"/>
        <v>7.82620833333333</v>
      </c>
      <c r="AS84" s="1">
        <f t="shared" si="78"/>
        <v>0.19</v>
      </c>
      <c r="AT84" s="2">
        <f t="shared" si="82"/>
        <v>183.333333333333</v>
      </c>
      <c r="AU84" s="1">
        <f t="shared" si="79"/>
        <v>49277.8692262213</v>
      </c>
    </row>
    <row r="85" s="1" customFormat="1" ht="16.8" spans="1:47">
      <c r="A85" s="6"/>
      <c r="B85" s="6"/>
      <c r="C85" s="8">
        <v>9</v>
      </c>
      <c r="D85" s="9">
        <v>19.2939666666667</v>
      </c>
      <c r="E85" s="12">
        <f t="shared" si="80"/>
        <v>22.3766451612903</v>
      </c>
      <c r="F85" s="8" t="s">
        <v>109</v>
      </c>
      <c r="G85" s="6">
        <v>10</v>
      </c>
      <c r="H85" s="11">
        <f t="shared" si="63"/>
        <v>19.2939666666667</v>
      </c>
      <c r="I85" s="11">
        <f t="shared" si="64"/>
        <v>292.443966666667</v>
      </c>
      <c r="J85" s="11">
        <f t="shared" si="65"/>
        <v>0.183047762018326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0.254633880878613</v>
      </c>
      <c r="P85" s="11">
        <f t="shared" si="68"/>
        <v>0.0466101620288711</v>
      </c>
      <c r="Q85" s="15">
        <f t="shared" si="69"/>
        <v>0.00885593078548551</v>
      </c>
      <c r="R85" s="11">
        <f t="shared" si="70"/>
        <v>0.0148697958333333</v>
      </c>
      <c r="S85" s="16">
        <f t="shared" si="71"/>
        <v>0.595565055818276</v>
      </c>
      <c r="T85" s="3">
        <v>0.01</v>
      </c>
      <c r="U85" s="17">
        <f t="shared" si="72"/>
        <v>0.00595565055818276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0.0250556505581828</v>
      </c>
      <c r="AR85" s="24">
        <f t="shared" si="77"/>
        <v>7.82620833333333</v>
      </c>
      <c r="AS85" s="1">
        <f t="shared" si="78"/>
        <v>0.19</v>
      </c>
      <c r="AT85" s="2">
        <f t="shared" si="82"/>
        <v>183.333333333333</v>
      </c>
      <c r="AU85" s="1">
        <f t="shared" si="79"/>
        <v>45764.3108160186</v>
      </c>
    </row>
    <row r="86" s="1" customFormat="1" ht="16.8" spans="1:47">
      <c r="A86" s="6"/>
      <c r="B86" s="6"/>
      <c r="C86" s="8">
        <v>10</v>
      </c>
      <c r="D86" s="9">
        <v>10.0634516129032</v>
      </c>
      <c r="E86" s="12">
        <f t="shared" si="80"/>
        <v>19.2939666666667</v>
      </c>
      <c r="F86" s="8" t="s">
        <v>109</v>
      </c>
      <c r="G86" s="6">
        <v>11</v>
      </c>
      <c r="H86" s="11">
        <f t="shared" si="63"/>
        <v>10.0634516129032</v>
      </c>
      <c r="I86" s="11">
        <f t="shared" si="64"/>
        <v>283.213451612903</v>
      </c>
      <c r="J86" s="11">
        <f t="shared" si="65"/>
        <v>0.0618436021809954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0.197622532907255</v>
      </c>
      <c r="O86" s="11">
        <f t="shared" si="81"/>
        <v>0.0886632692758204</v>
      </c>
      <c r="P86" s="11">
        <f t="shared" si="68"/>
        <v>0.00548325595316031</v>
      </c>
      <c r="Q86" s="15">
        <f t="shared" si="69"/>
        <v>0.00104181863110046</v>
      </c>
      <c r="R86" s="11">
        <f t="shared" si="70"/>
        <v>0.0148697958333333</v>
      </c>
      <c r="S86" s="16">
        <f t="shared" si="71"/>
        <v>0.0700627394469692</v>
      </c>
      <c r="T86" s="3">
        <v>0.01</v>
      </c>
      <c r="U86" s="17">
        <f t="shared" si="72"/>
        <v>0.000700627394469692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0.0123006273944697</v>
      </c>
      <c r="AR86" s="24">
        <f t="shared" si="77"/>
        <v>7.82620833333333</v>
      </c>
      <c r="AS86" s="1">
        <f t="shared" si="78"/>
        <v>0.19</v>
      </c>
      <c r="AT86" s="2">
        <f t="shared" si="82"/>
        <v>183.333333333333</v>
      </c>
      <c r="AU86" s="1">
        <f t="shared" si="79"/>
        <v>22467.176974924</v>
      </c>
    </row>
    <row r="87" s="1" customFormat="1" ht="16.8" spans="1:48">
      <c r="A87" s="6"/>
      <c r="B87" s="6"/>
      <c r="C87" s="8">
        <v>11</v>
      </c>
      <c r="D87" s="9">
        <v>2.98036666666667</v>
      </c>
      <c r="E87" s="12">
        <f t="shared" si="80"/>
        <v>10.0634516129032</v>
      </c>
      <c r="F87" s="8" t="s">
        <v>111</v>
      </c>
      <c r="G87" s="6">
        <v>12</v>
      </c>
      <c r="H87" s="11">
        <f t="shared" si="63"/>
        <v>2.98036666666667</v>
      </c>
      <c r="I87" s="11">
        <f t="shared" si="64"/>
        <v>276.130366666667</v>
      </c>
      <c r="J87" s="11">
        <f t="shared" si="65"/>
        <v>0.0256034544600764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0.161442096655993</v>
      </c>
      <c r="P87" s="11">
        <f t="shared" si="68"/>
        <v>0.00413347536967098</v>
      </c>
      <c r="Q87" s="15">
        <f t="shared" si="69"/>
        <v>0.000785360320237487</v>
      </c>
      <c r="R87" s="11">
        <f t="shared" si="70"/>
        <v>0.0148697958333333</v>
      </c>
      <c r="S87" s="16">
        <f t="shared" si="71"/>
        <v>0.0528158105894744</v>
      </c>
      <c r="T87" s="3">
        <v>0.01</v>
      </c>
      <c r="U87" s="17">
        <f t="shared" si="72"/>
        <v>0.000528158105894744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0.0121281581058947</v>
      </c>
      <c r="AR87" s="24">
        <f t="shared" si="77"/>
        <v>7.82620833333333</v>
      </c>
      <c r="AS87" s="1">
        <f t="shared" si="78"/>
        <v>0.19</v>
      </c>
      <c r="AT87" s="2">
        <f t="shared" si="82"/>
        <v>183.333333333333</v>
      </c>
      <c r="AU87" s="1">
        <f t="shared" si="79"/>
        <v>22152.1606830806</v>
      </c>
      <c r="AV87" s="1">
        <f>SUM(AU76:AU87)</f>
        <v>393895.592383765</v>
      </c>
    </row>
    <row r="88" s="1" customFormat="1" ht="16.8" spans="1:46">
      <c r="A88" s="6"/>
      <c r="B88" s="6"/>
      <c r="C88" s="8">
        <v>12</v>
      </c>
      <c r="D88" s="9">
        <v>-2.5871935483871</v>
      </c>
      <c r="E88" s="12">
        <f t="shared" si="80"/>
        <v>2.98036666666667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-6.3051935483871</v>
      </c>
      <c r="E91" s="8"/>
      <c r="F91" s="8"/>
      <c r="G91" s="6">
        <v>1</v>
      </c>
      <c r="H91" s="11">
        <f t="shared" ref="H91:H102" si="83">E92</f>
        <v>-6.3051935483871</v>
      </c>
      <c r="I91" s="11">
        <f t="shared" ref="I91:I102" si="84">H91+273.15</f>
        <v>266.844806451613</v>
      </c>
      <c r="J91" s="11">
        <f t="shared" ref="J91:J102" si="85">EXP(($C$18*(I91-$C$16))/($C$19*I91*$C$16))</f>
        <v>0.00750604903555937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0.000569859242779667</v>
      </c>
      <c r="Q91" s="15">
        <f t="shared" ref="Q91:Q102" si="89">P91*$B$93</f>
        <v>0.00010257466370034</v>
      </c>
      <c r="R91" s="11">
        <f t="shared" ref="R91:R102" si="90">L91*$B$93</f>
        <v>0.0136656</v>
      </c>
      <c r="S91" s="16">
        <f t="shared" ref="S91:S102" si="91">Q91/R91</f>
        <v>0.00750604903555937</v>
      </c>
      <c r="T91" s="3">
        <v>0.01</v>
      </c>
      <c r="U91" s="17">
        <f t="shared" ref="U91:U102" si="92">S91*T91</f>
        <v>7.50604903555937e-5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0.0148750604903556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69.7083333333333</v>
      </c>
      <c r="AU91" s="1">
        <f t="shared" ref="AU91:AU102" si="98">AT91*10000*AS91*0.67*AR91*AQ91</f>
        <v>9493.95014848681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-6.30096774193549</v>
      </c>
      <c r="E92" s="12">
        <f t="shared" ref="E92:E103" si="99">D91</f>
        <v>-6.3051935483871</v>
      </c>
      <c r="F92" s="8" t="s">
        <v>109</v>
      </c>
      <c r="G92" s="6">
        <v>2</v>
      </c>
      <c r="H92" s="11">
        <f t="shared" si="83"/>
        <v>-6.30096774193549</v>
      </c>
      <c r="I92" s="11">
        <f t="shared" si="84"/>
        <v>266.849032258064</v>
      </c>
      <c r="J92" s="11">
        <f t="shared" si="85"/>
        <v>0.00751038751813258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0.15127014075722</v>
      </c>
      <c r="P92" s="11">
        <f t="shared" si="88"/>
        <v>0.00113609737700919</v>
      </c>
      <c r="Q92" s="15">
        <f t="shared" si="89"/>
        <v>0.000204497527861654</v>
      </c>
      <c r="R92" s="11">
        <f t="shared" si="90"/>
        <v>0.0136656</v>
      </c>
      <c r="S92" s="16">
        <f t="shared" si="91"/>
        <v>0.014964401699278</v>
      </c>
      <c r="T92" s="3">
        <v>0.01</v>
      </c>
      <c r="U92" s="17">
        <f t="shared" si="92"/>
        <v>0.00014964401699278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0.0149496440169928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69.7083333333333</v>
      </c>
      <c r="AU92" s="1">
        <f t="shared" si="98"/>
        <v>9541.55279751475</v>
      </c>
    </row>
    <row r="93" s="1" customFormat="1" ht="16.8" spans="1:47">
      <c r="A93" s="6" t="s">
        <v>72</v>
      </c>
      <c r="B93" s="6">
        <v>0.18</v>
      </c>
      <c r="C93" s="8">
        <v>2</v>
      </c>
      <c r="D93" s="9">
        <v>0.887892857142857</v>
      </c>
      <c r="E93" s="12">
        <f t="shared" si="99"/>
        <v>-6.30096774193549</v>
      </c>
      <c r="F93" s="8" t="s">
        <v>109</v>
      </c>
      <c r="G93" s="6">
        <v>3</v>
      </c>
      <c r="H93" s="11">
        <f t="shared" si="83"/>
        <v>0.887892857142857</v>
      </c>
      <c r="I93" s="11">
        <f t="shared" si="84"/>
        <v>274.037892857143</v>
      </c>
      <c r="J93" s="11">
        <f t="shared" si="85"/>
        <v>0.0195598735442588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0.226054043380211</v>
      </c>
      <c r="P93" s="11">
        <f t="shared" si="88"/>
        <v>0.00442158850268532</v>
      </c>
      <c r="Q93" s="15">
        <f t="shared" si="89"/>
        <v>0.000795885930483358</v>
      </c>
      <c r="R93" s="11">
        <f t="shared" si="90"/>
        <v>0.0136656</v>
      </c>
      <c r="S93" s="16">
        <f t="shared" si="91"/>
        <v>0.0582401014579205</v>
      </c>
      <c r="T93" s="3">
        <v>0.01</v>
      </c>
      <c r="U93" s="17">
        <f t="shared" si="92"/>
        <v>0.000582401014579205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0.0153824010145792</v>
      </c>
      <c r="AR93" s="24">
        <f t="shared" si="96"/>
        <v>7.592</v>
      </c>
      <c r="AS93" s="1">
        <f t="shared" si="97"/>
        <v>0.18</v>
      </c>
      <c r="AT93" s="2">
        <f t="shared" si="101"/>
        <v>69.7083333333333</v>
      </c>
      <c r="AU93" s="1">
        <f t="shared" si="98"/>
        <v>9817.75828684088</v>
      </c>
    </row>
    <row r="94" s="1" customFormat="1" ht="16.8" spans="1:47">
      <c r="A94" s="6"/>
      <c r="B94" s="6"/>
      <c r="C94" s="8">
        <v>3</v>
      </c>
      <c r="D94" s="9">
        <v>6.78809677419355</v>
      </c>
      <c r="E94" s="12">
        <f t="shared" si="99"/>
        <v>0.887892857142857</v>
      </c>
      <c r="F94" s="8" t="s">
        <v>109</v>
      </c>
      <c r="G94" s="6">
        <v>4</v>
      </c>
      <c r="H94" s="11">
        <f t="shared" si="83"/>
        <v>6.78809677419355</v>
      </c>
      <c r="I94" s="11">
        <f t="shared" si="84"/>
        <v>279.938096774194</v>
      </c>
      <c r="J94" s="11">
        <f t="shared" si="85"/>
        <v>0.0413617536125171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0.297552454877526</v>
      </c>
      <c r="P94" s="11">
        <f t="shared" si="88"/>
        <v>0.0123072913254438</v>
      </c>
      <c r="Q94" s="15">
        <f t="shared" si="89"/>
        <v>0.00221531243857989</v>
      </c>
      <c r="R94" s="11">
        <f t="shared" si="90"/>
        <v>0.0136656</v>
      </c>
      <c r="S94" s="16">
        <f t="shared" si="91"/>
        <v>0.162108684476341</v>
      </c>
      <c r="T94" s="3">
        <v>0.01</v>
      </c>
      <c r="U94" s="17">
        <f t="shared" si="92"/>
        <v>0.00162108684476341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0.0164210868447634</v>
      </c>
      <c r="AR94" s="24">
        <f t="shared" si="96"/>
        <v>7.592</v>
      </c>
      <c r="AS94" s="1">
        <f t="shared" si="97"/>
        <v>0.18</v>
      </c>
      <c r="AT94" s="2">
        <f t="shared" si="101"/>
        <v>69.7083333333333</v>
      </c>
      <c r="AU94" s="1">
        <f t="shared" si="98"/>
        <v>10480.6955231702</v>
      </c>
    </row>
    <row r="95" s="1" customFormat="1" ht="16.8" spans="1:47">
      <c r="A95" s="6"/>
      <c r="B95" s="6"/>
      <c r="C95" s="8">
        <v>4</v>
      </c>
      <c r="D95" s="9">
        <v>11.8613666666667</v>
      </c>
      <c r="E95" s="12">
        <f t="shared" si="99"/>
        <v>6.78809677419355</v>
      </c>
      <c r="F95" s="8" t="s">
        <v>109</v>
      </c>
      <c r="G95" s="6">
        <v>5</v>
      </c>
      <c r="H95" s="11">
        <f t="shared" si="83"/>
        <v>11.8613666666667</v>
      </c>
      <c r="I95" s="11">
        <f t="shared" si="84"/>
        <v>285.011366666667</v>
      </c>
      <c r="J95" s="11">
        <f t="shared" si="85"/>
        <v>0.0768214074979307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0.270982905374478</v>
      </c>
      <c r="O95" s="11">
        <f t="shared" si="100"/>
        <v>0.0901822581776041</v>
      </c>
      <c r="P95" s="11">
        <f t="shared" si="88"/>
        <v>0.00692792800454532</v>
      </c>
      <c r="Q95" s="15">
        <f t="shared" si="89"/>
        <v>0.00124702704081816</v>
      </c>
      <c r="R95" s="11">
        <f t="shared" si="90"/>
        <v>0.0136656</v>
      </c>
      <c r="S95" s="16">
        <f t="shared" si="91"/>
        <v>0.0912530032210921</v>
      </c>
      <c r="T95" s="3">
        <v>0.01</v>
      </c>
      <c r="U95" s="17">
        <f t="shared" si="92"/>
        <v>0.000912530032210921</v>
      </c>
      <c r="V95" s="16"/>
      <c r="W95" s="3"/>
      <c r="X95" s="17"/>
      <c r="Y95" s="18">
        <v>0.02</v>
      </c>
      <c r="Z95" s="3">
        <v>0.49</v>
      </c>
      <c r="AA95" s="19">
        <f t="shared" si="93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4"/>
        <v>0.005</v>
      </c>
      <c r="AQ95" s="1">
        <f t="shared" si="95"/>
        <v>0.0157125300322109</v>
      </c>
      <c r="AR95" s="24">
        <f t="shared" si="96"/>
        <v>7.592</v>
      </c>
      <c r="AS95" s="1">
        <f t="shared" si="97"/>
        <v>0.18</v>
      </c>
      <c r="AT95" s="2">
        <f t="shared" si="101"/>
        <v>69.7083333333333</v>
      </c>
      <c r="AU95" s="1">
        <f t="shared" si="98"/>
        <v>10028.4618626681</v>
      </c>
    </row>
    <row r="96" s="1" customFormat="1" ht="16.8" spans="1:47">
      <c r="A96" s="6"/>
      <c r="B96" s="6"/>
      <c r="C96" s="8">
        <v>5</v>
      </c>
      <c r="D96" s="9">
        <v>17.5764838709677</v>
      </c>
      <c r="E96" s="12">
        <f t="shared" si="99"/>
        <v>11.8613666666667</v>
      </c>
      <c r="F96" s="8" t="s">
        <v>111</v>
      </c>
      <c r="G96" s="6">
        <v>6</v>
      </c>
      <c r="H96" s="11">
        <f t="shared" si="83"/>
        <v>17.5764838709677</v>
      </c>
      <c r="I96" s="11">
        <f t="shared" si="84"/>
        <v>290.726483870968</v>
      </c>
      <c r="J96" s="11">
        <f t="shared" si="85"/>
        <v>0.15036380727463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0.159174330173059</v>
      </c>
      <c r="P96" s="11">
        <f t="shared" si="88"/>
        <v>0.0239340583052102</v>
      </c>
      <c r="Q96" s="15">
        <f t="shared" si="89"/>
        <v>0.00430813049493783</v>
      </c>
      <c r="R96" s="11">
        <f t="shared" si="90"/>
        <v>0.0136656</v>
      </c>
      <c r="S96" s="16">
        <f t="shared" si="91"/>
        <v>0.315253665769365</v>
      </c>
      <c r="T96" s="3">
        <v>0.01</v>
      </c>
      <c r="U96" s="17">
        <f t="shared" si="92"/>
        <v>0.00315253665769365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0.0302525366576936</v>
      </c>
      <c r="AR96" s="24">
        <f t="shared" si="96"/>
        <v>7.592</v>
      </c>
      <c r="AS96" s="1">
        <f t="shared" si="97"/>
        <v>0.18</v>
      </c>
      <c r="AT96" s="2">
        <f t="shared" si="101"/>
        <v>69.7083333333333</v>
      </c>
      <c r="AU96" s="1">
        <f t="shared" si="98"/>
        <v>19308.565170517</v>
      </c>
    </row>
    <row r="97" s="1" customFormat="1" ht="16.8" spans="1:47">
      <c r="A97" s="6"/>
      <c r="B97" s="6"/>
      <c r="C97" s="8">
        <v>6</v>
      </c>
      <c r="D97" s="9">
        <v>22.7382666666667</v>
      </c>
      <c r="E97" s="12">
        <f t="shared" si="99"/>
        <v>17.5764838709677</v>
      </c>
      <c r="F97" s="8" t="s">
        <v>109</v>
      </c>
      <c r="G97" s="6">
        <v>7</v>
      </c>
      <c r="H97" s="11">
        <f t="shared" si="83"/>
        <v>22.7382666666667</v>
      </c>
      <c r="I97" s="11">
        <f t="shared" si="84"/>
        <v>295.888266666667</v>
      </c>
      <c r="J97" s="11">
        <f t="shared" si="85"/>
        <v>0.269700935462488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0.211160271867849</v>
      </c>
      <c r="P97" s="11">
        <f t="shared" si="88"/>
        <v>0.056950122855272</v>
      </c>
      <c r="Q97" s="15">
        <f t="shared" si="89"/>
        <v>0.010251022113949</v>
      </c>
      <c r="R97" s="11">
        <f t="shared" si="90"/>
        <v>0.0136656</v>
      </c>
      <c r="S97" s="16">
        <f t="shared" si="91"/>
        <v>0.750133335817597</v>
      </c>
      <c r="T97" s="3">
        <v>0.01</v>
      </c>
      <c r="U97" s="17">
        <f t="shared" si="92"/>
        <v>0.00750133335817597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0.034601333358176</v>
      </c>
      <c r="AR97" s="24">
        <f t="shared" si="96"/>
        <v>7.592</v>
      </c>
      <c r="AS97" s="1">
        <f t="shared" si="97"/>
        <v>0.18</v>
      </c>
      <c r="AT97" s="2">
        <f t="shared" si="101"/>
        <v>69.7083333333333</v>
      </c>
      <c r="AU97" s="1">
        <f t="shared" si="98"/>
        <v>22084.1679391277</v>
      </c>
    </row>
    <row r="98" s="1" customFormat="1" ht="16.8" spans="1:47">
      <c r="A98" s="6"/>
      <c r="B98" s="6"/>
      <c r="C98" s="8">
        <v>7</v>
      </c>
      <c r="D98" s="9">
        <v>24.4666774193548</v>
      </c>
      <c r="E98" s="12">
        <f t="shared" si="99"/>
        <v>22.7382666666667</v>
      </c>
      <c r="F98" s="8" t="s">
        <v>109</v>
      </c>
      <c r="G98" s="6">
        <v>8</v>
      </c>
      <c r="H98" s="11">
        <f t="shared" si="83"/>
        <v>24.4666774193548</v>
      </c>
      <c r="I98" s="11">
        <f t="shared" si="84"/>
        <v>297.616677419355</v>
      </c>
      <c r="J98" s="11">
        <f t="shared" si="85"/>
        <v>0.326497140981671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0.230130149012577</v>
      </c>
      <c r="P98" s="11">
        <f t="shared" si="88"/>
        <v>0.0751368357062923</v>
      </c>
      <c r="Q98" s="15">
        <f t="shared" si="89"/>
        <v>0.0135246304271326</v>
      </c>
      <c r="R98" s="11">
        <f t="shared" si="90"/>
        <v>0.0136656</v>
      </c>
      <c r="S98" s="16">
        <f t="shared" si="91"/>
        <v>0.989684348080773</v>
      </c>
      <c r="T98" s="3">
        <v>0.01</v>
      </c>
      <c r="U98" s="17">
        <f t="shared" si="92"/>
        <v>0.00989684348080773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0.0369968434808077</v>
      </c>
      <c r="AR98" s="24">
        <f t="shared" si="96"/>
        <v>7.592</v>
      </c>
      <c r="AS98" s="1">
        <f t="shared" si="97"/>
        <v>0.18</v>
      </c>
      <c r="AT98" s="2">
        <f t="shared" si="101"/>
        <v>69.7083333333333</v>
      </c>
      <c r="AU98" s="1">
        <f t="shared" si="98"/>
        <v>23613.0930617655</v>
      </c>
    </row>
    <row r="99" s="1" customFormat="1" ht="16.8" spans="1:47">
      <c r="A99" s="6"/>
      <c r="B99" s="6"/>
      <c r="C99" s="8">
        <v>8</v>
      </c>
      <c r="D99" s="9">
        <v>22.3766451612903</v>
      </c>
      <c r="E99" s="12">
        <f t="shared" si="99"/>
        <v>24.4666774193548</v>
      </c>
      <c r="F99" s="8" t="s">
        <v>109</v>
      </c>
      <c r="G99" s="6">
        <v>9</v>
      </c>
      <c r="H99" s="11">
        <f t="shared" si="83"/>
        <v>22.3766451612903</v>
      </c>
      <c r="I99" s="11">
        <f t="shared" si="84"/>
        <v>295.52664516129</v>
      </c>
      <c r="J99" s="11">
        <f t="shared" si="85"/>
        <v>0.259056720783139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0.230913313306284</v>
      </c>
      <c r="P99" s="11">
        <f t="shared" si="88"/>
        <v>0.0598196457302955</v>
      </c>
      <c r="Q99" s="15">
        <f t="shared" si="89"/>
        <v>0.0107675362314532</v>
      </c>
      <c r="R99" s="11">
        <f t="shared" si="90"/>
        <v>0.0136656</v>
      </c>
      <c r="S99" s="16">
        <f t="shared" si="91"/>
        <v>0.787930001716222</v>
      </c>
      <c r="T99" s="3">
        <v>0.01</v>
      </c>
      <c r="U99" s="17">
        <f t="shared" si="92"/>
        <v>0.00787930001716221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0.0349793000171622</v>
      </c>
      <c r="AR99" s="24">
        <f t="shared" si="96"/>
        <v>7.592</v>
      </c>
      <c r="AS99" s="1">
        <f t="shared" si="97"/>
        <v>0.18</v>
      </c>
      <c r="AT99" s="2">
        <f t="shared" si="101"/>
        <v>69.7083333333333</v>
      </c>
      <c r="AU99" s="1">
        <f t="shared" si="98"/>
        <v>22325.4037055659</v>
      </c>
    </row>
    <row r="100" s="1" customFormat="1" ht="16.8" spans="1:47">
      <c r="A100" s="6"/>
      <c r="B100" s="6"/>
      <c r="C100" s="8">
        <v>9</v>
      </c>
      <c r="D100" s="9">
        <v>19.2939666666667</v>
      </c>
      <c r="E100" s="12">
        <f t="shared" si="99"/>
        <v>22.3766451612903</v>
      </c>
      <c r="F100" s="8" t="s">
        <v>109</v>
      </c>
      <c r="G100" s="6">
        <v>10</v>
      </c>
      <c r="H100" s="11">
        <f t="shared" si="83"/>
        <v>19.2939666666667</v>
      </c>
      <c r="I100" s="11">
        <f t="shared" si="84"/>
        <v>292.443966666667</v>
      </c>
      <c r="J100" s="11">
        <f t="shared" si="85"/>
        <v>0.183047762018326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0.247013667575989</v>
      </c>
      <c r="P100" s="11">
        <f t="shared" si="88"/>
        <v>0.0452152990377234</v>
      </c>
      <c r="Q100" s="15">
        <f t="shared" si="89"/>
        <v>0.00813875382679021</v>
      </c>
      <c r="R100" s="11">
        <f t="shared" si="90"/>
        <v>0.0136656</v>
      </c>
      <c r="S100" s="16">
        <f t="shared" si="91"/>
        <v>0.595565055818274</v>
      </c>
      <c r="T100" s="3">
        <v>0.01</v>
      </c>
      <c r="U100" s="17">
        <f t="shared" si="92"/>
        <v>0.00595565055818274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0.0330556505581827</v>
      </c>
      <c r="AR100" s="24">
        <f t="shared" si="96"/>
        <v>7.592</v>
      </c>
      <c r="AS100" s="1">
        <f t="shared" si="97"/>
        <v>0.18</v>
      </c>
      <c r="AT100" s="2">
        <f t="shared" si="101"/>
        <v>69.7083333333333</v>
      </c>
      <c r="AU100" s="1">
        <f t="shared" si="98"/>
        <v>21097.6418367281</v>
      </c>
    </row>
    <row r="101" s="1" customFormat="1" ht="16.8" spans="1:47">
      <c r="A101" s="6"/>
      <c r="B101" s="6"/>
      <c r="C101" s="8">
        <v>10</v>
      </c>
      <c r="D101" s="9">
        <v>10.0634516129032</v>
      </c>
      <c r="E101" s="12">
        <f t="shared" si="99"/>
        <v>19.2939666666667</v>
      </c>
      <c r="F101" s="8" t="s">
        <v>109</v>
      </c>
      <c r="G101" s="6">
        <v>11</v>
      </c>
      <c r="H101" s="11">
        <f t="shared" si="83"/>
        <v>10.0634516129032</v>
      </c>
      <c r="I101" s="11">
        <f t="shared" si="84"/>
        <v>283.213451612903</v>
      </c>
      <c r="J101" s="11">
        <f t="shared" si="85"/>
        <v>0.0618436021809954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0.191708450111352</v>
      </c>
      <c r="O101" s="11">
        <f t="shared" si="100"/>
        <v>0.0860099184269132</v>
      </c>
      <c r="P101" s="11">
        <f t="shared" si="88"/>
        <v>0.00531916317881389</v>
      </c>
      <c r="Q101" s="15">
        <f t="shared" si="89"/>
        <v>0.0009574493721865</v>
      </c>
      <c r="R101" s="11">
        <f t="shared" si="90"/>
        <v>0.0136656</v>
      </c>
      <c r="S101" s="16">
        <f t="shared" si="91"/>
        <v>0.0700627394469691</v>
      </c>
      <c r="T101" s="3">
        <v>0.01</v>
      </c>
      <c r="U101" s="17">
        <f t="shared" si="92"/>
        <v>0.000700627394469691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0.0155006273944697</v>
      </c>
      <c r="AR101" s="24">
        <f t="shared" si="96"/>
        <v>7.592</v>
      </c>
      <c r="AS101" s="1">
        <f t="shared" si="97"/>
        <v>0.18</v>
      </c>
      <c r="AT101" s="2">
        <f t="shared" si="101"/>
        <v>69.7083333333333</v>
      </c>
      <c r="AU101" s="1">
        <f t="shared" si="98"/>
        <v>9893.21581910732</v>
      </c>
    </row>
    <row r="102" s="1" customFormat="1" ht="16.8" spans="1:48">
      <c r="A102" s="6"/>
      <c r="B102" s="6"/>
      <c r="C102" s="8">
        <v>11</v>
      </c>
      <c r="D102" s="9">
        <v>2.98036666666667</v>
      </c>
      <c r="E102" s="12">
        <f t="shared" si="99"/>
        <v>10.0634516129032</v>
      </c>
      <c r="F102" s="8" t="s">
        <v>111</v>
      </c>
      <c r="G102" s="6">
        <v>12</v>
      </c>
      <c r="H102" s="11">
        <f t="shared" si="83"/>
        <v>2.98036666666667</v>
      </c>
      <c r="I102" s="11">
        <f t="shared" si="84"/>
        <v>276.130366666667</v>
      </c>
      <c r="J102" s="11">
        <f t="shared" si="85"/>
        <v>0.0256034544600764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0.156610755248099</v>
      </c>
      <c r="P102" s="11">
        <f t="shared" si="88"/>
        <v>0.00400977633995289</v>
      </c>
      <c r="Q102" s="15">
        <f t="shared" si="89"/>
        <v>0.00072175974119152</v>
      </c>
      <c r="R102" s="11">
        <f t="shared" si="90"/>
        <v>0.0136656</v>
      </c>
      <c r="S102" s="16">
        <f t="shared" si="91"/>
        <v>0.0528158105894743</v>
      </c>
      <c r="T102" s="3">
        <v>0.01</v>
      </c>
      <c r="U102" s="17">
        <f t="shared" si="92"/>
        <v>0.000528158105894743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0.0153281581058947</v>
      </c>
      <c r="AR102" s="24">
        <f t="shared" si="96"/>
        <v>7.592</v>
      </c>
      <c r="AS102" s="1">
        <f t="shared" si="97"/>
        <v>0.18</v>
      </c>
      <c r="AT102" s="2">
        <f t="shared" si="101"/>
        <v>69.7083333333333</v>
      </c>
      <c r="AU102" s="1">
        <f t="shared" si="98"/>
        <v>9783.13795899124</v>
      </c>
      <c r="AV102" s="1">
        <f>SUM(AU91:AU102)</f>
        <v>177467.644110484</v>
      </c>
    </row>
    <row r="103" s="1" customFormat="1" ht="16.8" spans="1:46">
      <c r="A103" s="6"/>
      <c r="B103" s="6"/>
      <c r="C103" s="8">
        <v>12</v>
      </c>
      <c r="D103" s="9">
        <v>-2.5871935483871</v>
      </c>
      <c r="E103" s="12">
        <f t="shared" si="99"/>
        <v>2.98036666666667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ht="16.8" spans="1:32">
      <c r="A107" s="6" t="s">
        <v>107</v>
      </c>
      <c r="B107" s="6">
        <f>F9</f>
        <v>122.786</v>
      </c>
      <c r="C107" s="8" t="s">
        <v>108</v>
      </c>
      <c r="D107" s="9">
        <v>-6.3051935483871</v>
      </c>
      <c r="E107" s="8"/>
      <c r="F107" s="8"/>
      <c r="G107" s="6">
        <v>1</v>
      </c>
      <c r="H107" s="11">
        <f t="shared" ref="H107:H118" si="102">E108</f>
        <v>-6.3051935483871</v>
      </c>
      <c r="I107" s="11">
        <f t="shared" ref="I107:I118" si="103">H107+273.15</f>
        <v>266.844806451613</v>
      </c>
      <c r="J107" s="11">
        <f t="shared" ref="J107:J118" si="104">EXP(($C$18*(I107-$C$16))/($C$19*I107*$C$16))</f>
        <v>0.00750604903555937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0.0207368490798043</v>
      </c>
      <c r="Q107" s="15">
        <f t="shared" ref="Q107:Q118" si="108">P107*$B$109</f>
        <v>0.00933158208591195</v>
      </c>
      <c r="R107" s="11">
        <f t="shared" ref="R107:R118" si="109">L107*$B$109</f>
        <v>1.24320825</v>
      </c>
      <c r="S107" s="16">
        <f t="shared" ref="S107:S118" si="110">Q107/R107</f>
        <v>0.00750604903555937</v>
      </c>
      <c r="T107" s="3">
        <v>0.27</v>
      </c>
      <c r="U107" s="17">
        <f t="shared" ref="U107:U118" si="111">S107*T107</f>
        <v>0.00202663323960103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0.22701102992174</v>
      </c>
      <c r="AC107" s="24">
        <f t="shared" ref="AC107:AC118" si="113">$B$107/12</f>
        <v>10.2321666666667</v>
      </c>
      <c r="AD107" s="1">
        <f t="shared" ref="AD107:AD118" si="114">$B$109</f>
        <v>0.45</v>
      </c>
      <c r="AE107" s="25">
        <f t="shared" ref="AE107:AE118" si="115">$E$9/12</f>
        <v>341.683333333333</v>
      </c>
      <c r="AF107" s="1">
        <f t="shared" ref="AF107:AF118" si="116">AE107*10000*AC107*AB107</f>
        <v>7936670.67132947</v>
      </c>
    </row>
    <row r="108" s="1" customFormat="1" ht="16.8" spans="1:32">
      <c r="A108" s="6" t="s">
        <v>110</v>
      </c>
      <c r="B108" s="6">
        <v>27</v>
      </c>
      <c r="C108" s="8">
        <v>1</v>
      </c>
      <c r="D108" s="9">
        <v>-6.30096774193549</v>
      </c>
      <c r="E108" s="12">
        <f t="shared" ref="E108:E119" si="117">D107</f>
        <v>-6.3051935483871</v>
      </c>
      <c r="F108" s="8" t="s">
        <v>109</v>
      </c>
      <c r="G108" s="6">
        <v>2</v>
      </c>
      <c r="H108" s="11">
        <f t="shared" si="102"/>
        <v>-6.30096774193549</v>
      </c>
      <c r="I108" s="11">
        <f t="shared" si="103"/>
        <v>266.849032258064</v>
      </c>
      <c r="J108" s="11">
        <f t="shared" si="104"/>
        <v>0.00751038751813258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5.5046331509202</v>
      </c>
      <c r="P108" s="11">
        <f t="shared" si="107"/>
        <v>0.0413419281085699</v>
      </c>
      <c r="Q108" s="15">
        <f t="shared" si="108"/>
        <v>0.0186038676488564</v>
      </c>
      <c r="R108" s="11">
        <f t="shared" si="109"/>
        <v>1.24320825</v>
      </c>
      <c r="S108" s="16">
        <f t="shared" si="110"/>
        <v>0.014964401699278</v>
      </c>
      <c r="T108" s="3">
        <v>0.27</v>
      </c>
      <c r="U108" s="17">
        <f t="shared" si="111"/>
        <v>0.00404038845880506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0.22761817712033</v>
      </c>
      <c r="AC108" s="24">
        <f t="shared" si="113"/>
        <v>10.2321666666667</v>
      </c>
      <c r="AD108" s="1">
        <f t="shared" si="114"/>
        <v>0.45</v>
      </c>
      <c r="AE108" s="25">
        <f t="shared" si="115"/>
        <v>341.683333333333</v>
      </c>
      <c r="AF108" s="1">
        <f t="shared" si="116"/>
        <v>7957897.5137692</v>
      </c>
    </row>
    <row r="109" s="1" customFormat="1" ht="16.8" spans="1:32">
      <c r="A109" s="6" t="s">
        <v>72</v>
      </c>
      <c r="B109" s="6">
        <v>0.45</v>
      </c>
      <c r="C109" s="8">
        <v>2</v>
      </c>
      <c r="D109" s="9">
        <v>0.887892857142857</v>
      </c>
      <c r="E109" s="12">
        <f t="shared" si="117"/>
        <v>-6.30096774193549</v>
      </c>
      <c r="F109" s="8" t="s">
        <v>109</v>
      </c>
      <c r="G109" s="6">
        <v>3</v>
      </c>
      <c r="H109" s="11">
        <f t="shared" si="102"/>
        <v>0.887892857142857</v>
      </c>
      <c r="I109" s="11">
        <f t="shared" si="103"/>
        <v>274.037892857143</v>
      </c>
      <c r="J109" s="11">
        <f t="shared" si="104"/>
        <v>0.0195598735442588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8.22597622281162</v>
      </c>
      <c r="P109" s="11">
        <f t="shared" si="107"/>
        <v>0.160899054696275</v>
      </c>
      <c r="Q109" s="15">
        <f t="shared" si="108"/>
        <v>0.0724045746133237</v>
      </c>
      <c r="R109" s="11">
        <f t="shared" si="109"/>
        <v>1.24320825</v>
      </c>
      <c r="S109" s="16">
        <f t="shared" si="110"/>
        <v>0.0582401014579204</v>
      </c>
      <c r="T109" s="3">
        <v>0.27</v>
      </c>
      <c r="U109" s="17">
        <f t="shared" si="111"/>
        <v>0.0157248273936385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0.231141035459182</v>
      </c>
      <c r="AC109" s="24">
        <f t="shared" si="113"/>
        <v>10.2321666666667</v>
      </c>
      <c r="AD109" s="1">
        <f t="shared" si="114"/>
        <v>0.45</v>
      </c>
      <c r="AE109" s="25">
        <f t="shared" si="115"/>
        <v>341.683333333333</v>
      </c>
      <c r="AF109" s="1">
        <f t="shared" si="116"/>
        <v>8081062.30654097</v>
      </c>
    </row>
    <row r="110" s="1" customFormat="1" ht="16.8" spans="1:32">
      <c r="A110" s="6"/>
      <c r="B110" s="6"/>
      <c r="C110" s="8">
        <v>3</v>
      </c>
      <c r="D110" s="9">
        <v>6.78809677419355</v>
      </c>
      <c r="E110" s="12">
        <f t="shared" si="117"/>
        <v>0.887892857142857</v>
      </c>
      <c r="F110" s="8" t="s">
        <v>109</v>
      </c>
      <c r="G110" s="6">
        <v>4</v>
      </c>
      <c r="H110" s="11">
        <f t="shared" si="102"/>
        <v>6.78809677419355</v>
      </c>
      <c r="I110" s="11">
        <f t="shared" si="103"/>
        <v>279.938096774194</v>
      </c>
      <c r="J110" s="11">
        <f t="shared" si="104"/>
        <v>0.0413617536125171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10.8277621681153</v>
      </c>
      <c r="P110" s="11">
        <f t="shared" si="107"/>
        <v>0.447855230972521</v>
      </c>
      <c r="Q110" s="15">
        <f t="shared" si="108"/>
        <v>0.201534853937634</v>
      </c>
      <c r="R110" s="11">
        <f t="shared" si="109"/>
        <v>1.24320825</v>
      </c>
      <c r="S110" s="16">
        <f t="shared" si="110"/>
        <v>0.162108684476341</v>
      </c>
      <c r="T110" s="3">
        <v>0.27</v>
      </c>
      <c r="U110" s="17">
        <f t="shared" si="111"/>
        <v>0.0437693448086122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0.239596457459797</v>
      </c>
      <c r="AC110" s="24">
        <f t="shared" si="113"/>
        <v>10.2321666666667</v>
      </c>
      <c r="AD110" s="1">
        <f t="shared" si="114"/>
        <v>0.45</v>
      </c>
      <c r="AE110" s="25">
        <f t="shared" si="115"/>
        <v>341.683333333333</v>
      </c>
      <c r="AF110" s="1">
        <f t="shared" si="116"/>
        <v>8376677.4571754</v>
      </c>
    </row>
    <row r="111" s="1" customFormat="1" ht="16.8" spans="1:32">
      <c r="A111" s="6"/>
      <c r="B111" s="6"/>
      <c r="C111" s="8">
        <v>4</v>
      </c>
      <c r="D111" s="9">
        <v>11.8613666666667</v>
      </c>
      <c r="E111" s="12">
        <f t="shared" si="117"/>
        <v>6.78809677419355</v>
      </c>
      <c r="F111" s="8" t="s">
        <v>109</v>
      </c>
      <c r="G111" s="6">
        <v>5</v>
      </c>
      <c r="H111" s="11">
        <f t="shared" si="102"/>
        <v>11.8613666666667</v>
      </c>
      <c r="I111" s="11">
        <f t="shared" si="103"/>
        <v>285.011366666667</v>
      </c>
      <c r="J111" s="11">
        <f t="shared" si="104"/>
        <v>0.0768214074979307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9.86091159028569</v>
      </c>
      <c r="O111" s="11">
        <f t="shared" si="118"/>
        <v>3.28168034685714</v>
      </c>
      <c r="P111" s="11">
        <f t="shared" si="107"/>
        <v>0.252103303203863</v>
      </c>
      <c r="Q111" s="15">
        <f t="shared" si="108"/>
        <v>0.113446486441738</v>
      </c>
      <c r="R111" s="11">
        <f t="shared" si="109"/>
        <v>1.24320825</v>
      </c>
      <c r="S111" s="16">
        <f t="shared" si="110"/>
        <v>0.0912530032210921</v>
      </c>
      <c r="T111" s="3">
        <v>0.27</v>
      </c>
      <c r="U111" s="17">
        <f t="shared" si="111"/>
        <v>0.0246383108696949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12"/>
        <v>0.233828450727213</v>
      </c>
      <c r="AC111" s="24">
        <f t="shared" si="113"/>
        <v>10.2321666666667</v>
      </c>
      <c r="AD111" s="1">
        <f t="shared" si="114"/>
        <v>0.45</v>
      </c>
      <c r="AE111" s="25">
        <f t="shared" si="115"/>
        <v>341.683333333333</v>
      </c>
      <c r="AF111" s="1">
        <f t="shared" si="116"/>
        <v>8175018.66604834</v>
      </c>
    </row>
    <row r="112" s="1" customFormat="1" ht="16.8" spans="1:32">
      <c r="A112" s="6"/>
      <c r="B112" s="6"/>
      <c r="C112" s="8">
        <v>5</v>
      </c>
      <c r="D112" s="9">
        <v>17.5764838709677</v>
      </c>
      <c r="E112" s="12">
        <f t="shared" si="117"/>
        <v>11.8613666666667</v>
      </c>
      <c r="F112" s="8" t="s">
        <v>111</v>
      </c>
      <c r="G112" s="6">
        <v>6</v>
      </c>
      <c r="H112" s="11">
        <f t="shared" si="102"/>
        <v>17.5764838709677</v>
      </c>
      <c r="I112" s="11">
        <f t="shared" si="103"/>
        <v>290.726483870968</v>
      </c>
      <c r="J112" s="11">
        <f t="shared" si="104"/>
        <v>0.15036380727463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5.79226204365328</v>
      </c>
      <c r="P112" s="11">
        <f t="shared" si="107"/>
        <v>0.870946573616038</v>
      </c>
      <c r="Q112" s="15">
        <f t="shared" si="108"/>
        <v>0.391925958127217</v>
      </c>
      <c r="R112" s="11">
        <f t="shared" si="109"/>
        <v>1.24320825</v>
      </c>
      <c r="S112" s="16">
        <f t="shared" si="110"/>
        <v>0.315253665769365</v>
      </c>
      <c r="T112" s="3">
        <v>0.27</v>
      </c>
      <c r="U112" s="17">
        <f t="shared" si="111"/>
        <v>0.0851184897577285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0.300863224661955</v>
      </c>
      <c r="AC112" s="24">
        <f t="shared" si="113"/>
        <v>10.2321666666667</v>
      </c>
      <c r="AD112" s="1">
        <f t="shared" si="114"/>
        <v>0.45</v>
      </c>
      <c r="AE112" s="25">
        <f t="shared" si="115"/>
        <v>341.683333333333</v>
      </c>
      <c r="AF112" s="1">
        <f t="shared" si="116"/>
        <v>10518662.1640338</v>
      </c>
    </row>
    <row r="113" s="1" customFormat="1" ht="16.8" spans="1:32">
      <c r="A113" s="6"/>
      <c r="B113" s="6"/>
      <c r="C113" s="8">
        <v>6</v>
      </c>
      <c r="D113" s="9">
        <v>22.7382666666667</v>
      </c>
      <c r="E113" s="12">
        <f t="shared" si="117"/>
        <v>17.5764838709677</v>
      </c>
      <c r="F113" s="8" t="s">
        <v>109</v>
      </c>
      <c r="G113" s="6">
        <v>7</v>
      </c>
      <c r="H113" s="11">
        <f t="shared" si="102"/>
        <v>22.7382666666667</v>
      </c>
      <c r="I113" s="11">
        <f t="shared" si="103"/>
        <v>295.888266666667</v>
      </c>
      <c r="J113" s="11">
        <f t="shared" si="104"/>
        <v>0.269700935462488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7.68400047003724</v>
      </c>
      <c r="P113" s="11">
        <f t="shared" si="107"/>
        <v>2.07238211486324</v>
      </c>
      <c r="Q113" s="15">
        <f t="shared" si="108"/>
        <v>0.932571951688457</v>
      </c>
      <c r="R113" s="11">
        <f t="shared" si="109"/>
        <v>1.24320825</v>
      </c>
      <c r="S113" s="16">
        <f t="shared" si="110"/>
        <v>0.750133335817597</v>
      </c>
      <c r="T113" s="3">
        <v>0.27</v>
      </c>
      <c r="U113" s="17">
        <f t="shared" si="111"/>
        <v>0.202536000670751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0.336264604202231</v>
      </c>
      <c r="AC113" s="24">
        <f t="shared" si="113"/>
        <v>10.2321666666667</v>
      </c>
      <c r="AD113" s="1">
        <f t="shared" si="114"/>
        <v>0.45</v>
      </c>
      <c r="AE113" s="25">
        <f t="shared" si="115"/>
        <v>341.683333333333</v>
      </c>
      <c r="AF113" s="1">
        <f t="shared" si="116"/>
        <v>11756351.323097</v>
      </c>
    </row>
    <row r="114" s="1" customFormat="1" ht="16.8" spans="1:32">
      <c r="A114" s="6"/>
      <c r="B114" s="6"/>
      <c r="C114" s="8">
        <v>7</v>
      </c>
      <c r="D114" s="9">
        <v>24.4666774193548</v>
      </c>
      <c r="E114" s="12">
        <f t="shared" si="117"/>
        <v>22.7382666666667</v>
      </c>
      <c r="F114" s="8" t="s">
        <v>109</v>
      </c>
      <c r="G114" s="6">
        <v>8</v>
      </c>
      <c r="H114" s="11">
        <f t="shared" si="102"/>
        <v>24.4666774193548</v>
      </c>
      <c r="I114" s="11">
        <f t="shared" si="103"/>
        <v>297.616677419355</v>
      </c>
      <c r="J114" s="11">
        <f t="shared" si="104"/>
        <v>0.326497140981671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8.374303355174</v>
      </c>
      <c r="P114" s="11">
        <f t="shared" si="107"/>
        <v>2.73418610317753</v>
      </c>
      <c r="Q114" s="15">
        <f t="shared" si="108"/>
        <v>1.23038374642989</v>
      </c>
      <c r="R114" s="11">
        <f t="shared" si="109"/>
        <v>1.24320825</v>
      </c>
      <c r="S114" s="16">
        <f t="shared" si="110"/>
        <v>0.989684348080772</v>
      </c>
      <c r="T114" s="3">
        <v>0.27</v>
      </c>
      <c r="U114" s="17">
        <f t="shared" si="111"/>
        <v>0.267214773981809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0.370965254355515</v>
      </c>
      <c r="AC114" s="24">
        <f t="shared" si="113"/>
        <v>10.2321666666667</v>
      </c>
      <c r="AD114" s="1">
        <f t="shared" si="114"/>
        <v>0.45</v>
      </c>
      <c r="AE114" s="25">
        <f t="shared" si="115"/>
        <v>341.683333333333</v>
      </c>
      <c r="AF114" s="1">
        <f t="shared" si="116"/>
        <v>12969541.8559208</v>
      </c>
    </row>
    <row r="115" s="1" customFormat="1" ht="16.8" spans="1:32">
      <c r="A115" s="6"/>
      <c r="B115" s="6"/>
      <c r="C115" s="8">
        <v>8</v>
      </c>
      <c r="D115" s="9">
        <v>22.3766451612903</v>
      </c>
      <c r="E115" s="12">
        <f t="shared" si="117"/>
        <v>24.4666774193548</v>
      </c>
      <c r="F115" s="8" t="s">
        <v>109</v>
      </c>
      <c r="G115" s="6">
        <v>9</v>
      </c>
      <c r="H115" s="11">
        <f t="shared" si="102"/>
        <v>22.3766451612903</v>
      </c>
      <c r="I115" s="11">
        <f t="shared" si="103"/>
        <v>295.52664516129</v>
      </c>
      <c r="J115" s="11">
        <f t="shared" si="104"/>
        <v>0.259056720783139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8.40280225199647</v>
      </c>
      <c r="P115" s="11">
        <f t="shared" si="107"/>
        <v>2.17680239679138</v>
      </c>
      <c r="Q115" s="15">
        <f t="shared" si="108"/>
        <v>0.979561078556121</v>
      </c>
      <c r="R115" s="11">
        <f t="shared" si="109"/>
        <v>1.24320825</v>
      </c>
      <c r="S115" s="16">
        <f t="shared" si="110"/>
        <v>0.787930001716221</v>
      </c>
      <c r="T115" s="3">
        <v>0.27</v>
      </c>
      <c r="U115" s="17">
        <f t="shared" si="111"/>
        <v>0.21274110046338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0.339341441789709</v>
      </c>
      <c r="AC115" s="24">
        <f t="shared" si="113"/>
        <v>10.2321666666667</v>
      </c>
      <c r="AD115" s="1">
        <f t="shared" si="114"/>
        <v>0.45</v>
      </c>
      <c r="AE115" s="25">
        <f t="shared" si="115"/>
        <v>341.683333333333</v>
      </c>
      <c r="AF115" s="1">
        <f t="shared" si="116"/>
        <v>11863922.5131374</v>
      </c>
    </row>
    <row r="116" s="1" customFormat="1" ht="16.8" spans="1:32">
      <c r="A116" s="6"/>
      <c r="B116" s="6"/>
      <c r="C116" s="8">
        <v>9</v>
      </c>
      <c r="D116" s="9">
        <v>19.2939666666667</v>
      </c>
      <c r="E116" s="12">
        <f t="shared" si="117"/>
        <v>22.3766451612903</v>
      </c>
      <c r="F116" s="8" t="s">
        <v>109</v>
      </c>
      <c r="G116" s="6">
        <v>10</v>
      </c>
      <c r="H116" s="11">
        <f t="shared" si="102"/>
        <v>19.2939666666667</v>
      </c>
      <c r="I116" s="11">
        <f t="shared" si="103"/>
        <v>292.443966666667</v>
      </c>
      <c r="J116" s="11">
        <f t="shared" si="104"/>
        <v>0.183047762018326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8.98868485520509</v>
      </c>
      <c r="P116" s="11">
        <f t="shared" si="107"/>
        <v>1.64535864623331</v>
      </c>
      <c r="Q116" s="15">
        <f t="shared" si="108"/>
        <v>0.740411390804989</v>
      </c>
      <c r="R116" s="11">
        <f t="shared" si="109"/>
        <v>1.24320825</v>
      </c>
      <c r="S116" s="16">
        <f t="shared" si="110"/>
        <v>0.595565055818274</v>
      </c>
      <c r="T116" s="3">
        <v>0.27</v>
      </c>
      <c r="U116" s="17">
        <f t="shared" si="111"/>
        <v>0.160802565070934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0.323681973368887</v>
      </c>
      <c r="AC116" s="24">
        <f t="shared" si="113"/>
        <v>10.2321666666667</v>
      </c>
      <c r="AD116" s="1">
        <f t="shared" si="114"/>
        <v>0.45</v>
      </c>
      <c r="AE116" s="25">
        <f t="shared" si="115"/>
        <v>341.683333333333</v>
      </c>
      <c r="AF116" s="1">
        <f t="shared" si="116"/>
        <v>11316442.3145453</v>
      </c>
    </row>
    <row r="117" s="1" customFormat="1" ht="16.8" spans="1:32">
      <c r="A117" s="6"/>
      <c r="B117" s="6"/>
      <c r="C117" s="8">
        <v>10</v>
      </c>
      <c r="D117" s="9">
        <v>10.0634516129032</v>
      </c>
      <c r="E117" s="12">
        <f t="shared" si="117"/>
        <v>19.2939666666667</v>
      </c>
      <c r="F117" s="8" t="s">
        <v>109</v>
      </c>
      <c r="G117" s="6">
        <v>11</v>
      </c>
      <c r="H117" s="11">
        <f t="shared" si="102"/>
        <v>10.0634516129032</v>
      </c>
      <c r="I117" s="11">
        <f t="shared" si="103"/>
        <v>283.213451612903</v>
      </c>
      <c r="J117" s="11">
        <f t="shared" si="104"/>
        <v>0.0618436021809954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6.97615989852319</v>
      </c>
      <c r="O117" s="11">
        <f t="shared" si="118"/>
        <v>3.12985131044859</v>
      </c>
      <c r="P117" s="11">
        <f t="shared" si="107"/>
        <v>0.19356127932905</v>
      </c>
      <c r="Q117" s="15">
        <f t="shared" si="108"/>
        <v>0.0871025756980724</v>
      </c>
      <c r="R117" s="11">
        <f t="shared" si="109"/>
        <v>1.24320825</v>
      </c>
      <c r="S117" s="16">
        <f t="shared" si="110"/>
        <v>0.0700627394469691</v>
      </c>
      <c r="T117" s="3">
        <v>0.27</v>
      </c>
      <c r="U117" s="17">
        <f t="shared" si="111"/>
        <v>0.0189169396506817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0.232103457304681</v>
      </c>
      <c r="AC117" s="24">
        <f t="shared" si="113"/>
        <v>10.2321666666667</v>
      </c>
      <c r="AD117" s="1">
        <f t="shared" si="114"/>
        <v>0.45</v>
      </c>
      <c r="AE117" s="25">
        <f t="shared" si="115"/>
        <v>341.683333333333</v>
      </c>
      <c r="AF117" s="1">
        <f t="shared" si="116"/>
        <v>8114710.1219676</v>
      </c>
    </row>
    <row r="118" s="1" customFormat="1" ht="16.8" spans="1:33">
      <c r="A118" s="6"/>
      <c r="B118" s="6"/>
      <c r="C118" s="8">
        <v>11</v>
      </c>
      <c r="D118" s="9">
        <v>2.98036666666667</v>
      </c>
      <c r="E118" s="12">
        <f t="shared" si="117"/>
        <v>10.0634516129032</v>
      </c>
      <c r="F118" s="8" t="s">
        <v>111</v>
      </c>
      <c r="G118" s="6">
        <v>12</v>
      </c>
      <c r="H118" s="11">
        <f t="shared" si="102"/>
        <v>2.98036666666667</v>
      </c>
      <c r="I118" s="11">
        <f t="shared" si="103"/>
        <v>276.130366666667</v>
      </c>
      <c r="J118" s="11">
        <f t="shared" si="104"/>
        <v>0.0256034544600764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5.69897503111954</v>
      </c>
      <c r="P118" s="11">
        <f t="shared" si="107"/>
        <v>0.145913447678382</v>
      </c>
      <c r="Q118" s="15">
        <f t="shared" si="108"/>
        <v>0.0656610514552718</v>
      </c>
      <c r="R118" s="11">
        <f t="shared" si="109"/>
        <v>1.24320825</v>
      </c>
      <c r="S118" s="16">
        <f t="shared" si="110"/>
        <v>0.0528158105894743</v>
      </c>
      <c r="T118" s="3">
        <v>0.27</v>
      </c>
      <c r="U118" s="17">
        <f t="shared" si="111"/>
        <v>0.0142602688591581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0.230699471061036</v>
      </c>
      <c r="AC118" s="24">
        <f t="shared" si="113"/>
        <v>10.2321666666667</v>
      </c>
      <c r="AD118" s="1">
        <f t="shared" si="114"/>
        <v>0.45</v>
      </c>
      <c r="AE118" s="25">
        <f t="shared" si="115"/>
        <v>341.683333333333</v>
      </c>
      <c r="AF118" s="1">
        <f t="shared" si="116"/>
        <v>8065624.50508491</v>
      </c>
      <c r="AG118" s="1">
        <f>SUM(AF107:AF118)</f>
        <v>115132581.41265</v>
      </c>
    </row>
    <row r="119" s="1" customFormat="1" ht="16.8" spans="1:46">
      <c r="A119" s="6"/>
      <c r="B119" s="6"/>
      <c r="C119" s="8">
        <v>12</v>
      </c>
      <c r="D119" s="9">
        <v>-2.5871935483871</v>
      </c>
      <c r="E119" s="12">
        <f t="shared" si="117"/>
        <v>2.98036666666667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-6.3051935483871</v>
      </c>
      <c r="E123" s="8"/>
      <c r="F123" s="8"/>
      <c r="G123" s="6">
        <v>1</v>
      </c>
      <c r="H123" s="11">
        <f t="shared" ref="H123:H134" si="119">E124</f>
        <v>-6.3051935483871</v>
      </c>
      <c r="I123" s="11">
        <f t="shared" ref="I123:I134" si="120">H123+273.15</f>
        <v>266.844806451613</v>
      </c>
      <c r="J123" s="11">
        <f t="shared" ref="J123:J134" si="121">EXP(($C$18*(I123-$C$16))/($C$19*I123*$C$16))</f>
        <v>0.00750604903555937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0.00391230287831425</v>
      </c>
      <c r="Q123" s="15">
        <f t="shared" ref="Q123:Q134" si="125">P123*$B$125</f>
        <v>0.00101719874836171</v>
      </c>
      <c r="R123" s="11">
        <f t="shared" ref="R123:R134" si="126">L123*$B$125</f>
        <v>0.1355172</v>
      </c>
      <c r="S123" s="16">
        <f t="shared" ref="S123:S134" si="127">Q123/R123</f>
        <v>0.00750604903555937</v>
      </c>
      <c r="T123" s="3">
        <v>0.01</v>
      </c>
      <c r="U123" s="17">
        <f t="shared" ref="U123:U134" si="128">S123*T123</f>
        <v>7.50604903555937e-5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0.00556506049035559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0.625</v>
      </c>
      <c r="AX123" s="1">
        <f t="shared" ref="AX123:AX134" si="134">AW123*10000*AV123*0.67*AU123*AT123</f>
        <v>315.805092733765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-6.30096774193549</v>
      </c>
      <c r="E124" s="12">
        <f t="shared" ref="E124:E135" si="135">D123</f>
        <v>-6.3051935483871</v>
      </c>
      <c r="F124" s="8" t="s">
        <v>109</v>
      </c>
      <c r="G124" s="6">
        <v>2</v>
      </c>
      <c r="H124" s="11">
        <f t="shared" si="119"/>
        <v>-6.30096774193549</v>
      </c>
      <c r="I124" s="11">
        <f t="shared" si="120"/>
        <v>266.849032258064</v>
      </c>
      <c r="J124" s="11">
        <f t="shared" si="121"/>
        <v>0.00751038751813258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1.03852769712169</v>
      </c>
      <c r="P124" s="11">
        <f t="shared" si="124"/>
        <v>0.00779974545369769</v>
      </c>
      <c r="Q124" s="15">
        <f t="shared" si="125"/>
        <v>0.0020279338179614</v>
      </c>
      <c r="R124" s="11">
        <f t="shared" si="126"/>
        <v>0.1355172</v>
      </c>
      <c r="S124" s="16">
        <f t="shared" si="127"/>
        <v>0.014964401699278</v>
      </c>
      <c r="T124" s="3">
        <v>0.01</v>
      </c>
      <c r="U124" s="17">
        <f t="shared" si="128"/>
        <v>0.00014964401699278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0.00563964401699278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0.625</v>
      </c>
      <c r="AX124" s="1">
        <f t="shared" si="134"/>
        <v>320.037545837713</v>
      </c>
    </row>
    <row r="125" s="1" customFormat="1" ht="16.8" spans="1:50">
      <c r="A125" s="6" t="s">
        <v>72</v>
      </c>
      <c r="B125" s="6">
        <v>0.26</v>
      </c>
      <c r="C125" s="8">
        <v>2</v>
      </c>
      <c r="D125" s="9">
        <v>0.887892857142857</v>
      </c>
      <c r="E125" s="12">
        <f t="shared" si="135"/>
        <v>-6.30096774193549</v>
      </c>
      <c r="F125" s="8" t="s">
        <v>109</v>
      </c>
      <c r="G125" s="6">
        <v>3</v>
      </c>
      <c r="H125" s="11">
        <f t="shared" si="119"/>
        <v>0.887892857142857</v>
      </c>
      <c r="I125" s="11">
        <f t="shared" si="120"/>
        <v>274.037892857143</v>
      </c>
      <c r="J125" s="11">
        <f t="shared" si="121"/>
        <v>0.0195598735442588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1.55194795166799</v>
      </c>
      <c r="P125" s="11">
        <f t="shared" si="124"/>
        <v>0.0303559056818973</v>
      </c>
      <c r="Q125" s="15">
        <f t="shared" si="125"/>
        <v>0.0078925354772933</v>
      </c>
      <c r="R125" s="11">
        <f t="shared" si="126"/>
        <v>0.1355172</v>
      </c>
      <c r="S125" s="16">
        <f t="shared" si="127"/>
        <v>0.0582401014579204</v>
      </c>
      <c r="T125" s="3">
        <v>0.01</v>
      </c>
      <c r="U125" s="17">
        <f t="shared" si="128"/>
        <v>0.000582401014579204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0.0060724010145792</v>
      </c>
      <c r="AU125" s="24">
        <f t="shared" si="132"/>
        <v>52.122</v>
      </c>
      <c r="AV125" s="1">
        <f t="shared" si="133"/>
        <v>0.26</v>
      </c>
      <c r="AW125" s="2">
        <f t="shared" si="137"/>
        <v>0.625</v>
      </c>
      <c r="AX125" s="1">
        <f t="shared" si="134"/>
        <v>344.595565286166</v>
      </c>
    </row>
    <row r="126" s="1" customFormat="1" ht="16.8" spans="1:50">
      <c r="A126" s="6"/>
      <c r="B126" s="6"/>
      <c r="C126" s="8">
        <v>3</v>
      </c>
      <c r="D126" s="9">
        <v>6.78809677419355</v>
      </c>
      <c r="E126" s="12">
        <f t="shared" si="135"/>
        <v>0.887892857142857</v>
      </c>
      <c r="F126" s="8" t="s">
        <v>109</v>
      </c>
      <c r="G126" s="6">
        <v>4</v>
      </c>
      <c r="H126" s="11">
        <f t="shared" si="119"/>
        <v>6.78809677419355</v>
      </c>
      <c r="I126" s="11">
        <f t="shared" si="120"/>
        <v>279.938096774194</v>
      </c>
      <c r="J126" s="11">
        <f t="shared" si="121"/>
        <v>0.0413617536125171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2.04281204598609</v>
      </c>
      <c r="P126" s="11">
        <f t="shared" si="124"/>
        <v>0.0844942885227586</v>
      </c>
      <c r="Q126" s="15">
        <f t="shared" si="125"/>
        <v>0.0219685150159172</v>
      </c>
      <c r="R126" s="11">
        <f t="shared" si="126"/>
        <v>0.1355172</v>
      </c>
      <c r="S126" s="16">
        <f t="shared" si="127"/>
        <v>0.162108684476341</v>
      </c>
      <c r="T126" s="3">
        <v>0.01</v>
      </c>
      <c r="U126" s="17">
        <f t="shared" si="128"/>
        <v>0.00162108684476341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0.00711108684476341</v>
      </c>
      <c r="AU126" s="24">
        <f t="shared" si="132"/>
        <v>52.122</v>
      </c>
      <c r="AV126" s="1">
        <f t="shared" si="133"/>
        <v>0.26</v>
      </c>
      <c r="AW126" s="2">
        <f t="shared" si="137"/>
        <v>0.625</v>
      </c>
      <c r="AX126" s="1">
        <f t="shared" si="134"/>
        <v>403.538729604153</v>
      </c>
    </row>
    <row r="127" s="1" customFormat="1" ht="16.8" spans="1:50">
      <c r="A127" s="6"/>
      <c r="B127" s="6"/>
      <c r="C127" s="8">
        <v>4</v>
      </c>
      <c r="D127" s="9">
        <v>11.8613666666667</v>
      </c>
      <c r="E127" s="12">
        <f t="shared" si="135"/>
        <v>6.78809677419355</v>
      </c>
      <c r="F127" s="8" t="s">
        <v>109</v>
      </c>
      <c r="G127" s="6">
        <v>5</v>
      </c>
      <c r="H127" s="11">
        <f t="shared" si="119"/>
        <v>11.8613666666667</v>
      </c>
      <c r="I127" s="11">
        <f t="shared" si="120"/>
        <v>285.011366666667</v>
      </c>
      <c r="J127" s="11">
        <f t="shared" si="121"/>
        <v>0.0768214074979307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1.86040186959017</v>
      </c>
      <c r="O127" s="11">
        <f t="shared" si="136"/>
        <v>0.619135887873167</v>
      </c>
      <c r="P127" s="11">
        <f t="shared" si="124"/>
        <v>0.0475628903388977</v>
      </c>
      <c r="Q127" s="15">
        <f t="shared" si="125"/>
        <v>0.0123663514881134</v>
      </c>
      <c r="R127" s="11">
        <f t="shared" si="126"/>
        <v>0.1355172</v>
      </c>
      <c r="S127" s="16">
        <f t="shared" si="127"/>
        <v>0.0912530032210922</v>
      </c>
      <c r="T127" s="3">
        <v>0.01</v>
      </c>
      <c r="U127" s="17">
        <f t="shared" si="128"/>
        <v>0.000912530032210922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9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30"/>
        <v>0.005</v>
      </c>
      <c r="AT127" s="2">
        <f t="shared" si="131"/>
        <v>0.00640253003221092</v>
      </c>
      <c r="AU127" s="24">
        <f t="shared" si="132"/>
        <v>52.122</v>
      </c>
      <c r="AV127" s="1">
        <f t="shared" si="133"/>
        <v>0.26</v>
      </c>
      <c r="AW127" s="2">
        <f t="shared" si="137"/>
        <v>0.625</v>
      </c>
      <c r="AX127" s="1">
        <f t="shared" si="134"/>
        <v>363.329669831475</v>
      </c>
    </row>
    <row r="128" s="1" customFormat="1" ht="16.8" spans="1:50">
      <c r="A128" s="6"/>
      <c r="B128" s="6"/>
      <c r="C128" s="8">
        <v>5</v>
      </c>
      <c r="D128" s="9">
        <v>17.5764838709677</v>
      </c>
      <c r="E128" s="12">
        <f t="shared" si="135"/>
        <v>11.8613666666667</v>
      </c>
      <c r="F128" s="8" t="s">
        <v>111</v>
      </c>
      <c r="G128" s="6">
        <v>6</v>
      </c>
      <c r="H128" s="11">
        <f t="shared" si="119"/>
        <v>17.5764838709677</v>
      </c>
      <c r="I128" s="11">
        <f t="shared" si="120"/>
        <v>290.726483870968</v>
      </c>
      <c r="J128" s="11">
        <f t="shared" si="121"/>
        <v>0.15036380727463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1.09279299753427</v>
      </c>
      <c r="P128" s="11">
        <f t="shared" si="124"/>
        <v>0.164316515672308</v>
      </c>
      <c r="Q128" s="15">
        <f t="shared" si="125"/>
        <v>0.0427222940748002</v>
      </c>
      <c r="R128" s="11">
        <f t="shared" si="126"/>
        <v>0.1355172</v>
      </c>
      <c r="S128" s="16">
        <f t="shared" si="127"/>
        <v>0.315253665769365</v>
      </c>
      <c r="T128" s="3">
        <v>0.01</v>
      </c>
      <c r="U128" s="17">
        <f t="shared" si="128"/>
        <v>0.00315253665769365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0.0131025366576937</v>
      </c>
      <c r="AU128" s="24">
        <f t="shared" si="132"/>
        <v>52.122</v>
      </c>
      <c r="AV128" s="1">
        <f t="shared" si="133"/>
        <v>0.26</v>
      </c>
      <c r="AW128" s="2">
        <f t="shared" si="137"/>
        <v>0.625</v>
      </c>
      <c r="AX128" s="1">
        <f t="shared" si="134"/>
        <v>743.540490063226</v>
      </c>
    </row>
    <row r="129" s="1" customFormat="1" ht="16.8" spans="1:50">
      <c r="A129" s="6"/>
      <c r="B129" s="6"/>
      <c r="C129" s="8">
        <v>6</v>
      </c>
      <c r="D129" s="9">
        <v>22.7382666666667</v>
      </c>
      <c r="E129" s="12">
        <f t="shared" si="135"/>
        <v>17.5764838709677</v>
      </c>
      <c r="F129" s="8" t="s">
        <v>109</v>
      </c>
      <c r="G129" s="6">
        <v>7</v>
      </c>
      <c r="H129" s="11">
        <f t="shared" si="119"/>
        <v>22.7382666666667</v>
      </c>
      <c r="I129" s="11">
        <f t="shared" si="120"/>
        <v>295.888266666667</v>
      </c>
      <c r="J129" s="11">
        <f t="shared" si="121"/>
        <v>0.269700935462488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1.44969648186196</v>
      </c>
      <c r="P129" s="11">
        <f t="shared" si="124"/>
        <v>0.390984497294848</v>
      </c>
      <c r="Q129" s="15">
        <f t="shared" si="125"/>
        <v>0.101655969296661</v>
      </c>
      <c r="R129" s="11">
        <f t="shared" si="126"/>
        <v>0.1355172</v>
      </c>
      <c r="S129" s="16">
        <f t="shared" si="127"/>
        <v>0.750133335817597</v>
      </c>
      <c r="T129" s="3">
        <v>0.01</v>
      </c>
      <c r="U129" s="17">
        <f t="shared" si="128"/>
        <v>0.00750133335817597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0.017451333358176</v>
      </c>
      <c r="AU129" s="24">
        <f t="shared" si="132"/>
        <v>52.122</v>
      </c>
      <c r="AV129" s="1">
        <f t="shared" si="133"/>
        <v>0.26</v>
      </c>
      <c r="AW129" s="2">
        <f t="shared" si="137"/>
        <v>0.625</v>
      </c>
      <c r="AX129" s="1">
        <f t="shared" si="134"/>
        <v>990.325255054766</v>
      </c>
    </row>
    <row r="130" s="1" customFormat="1" ht="16.8" spans="1:50">
      <c r="A130" s="6"/>
      <c r="B130" s="6"/>
      <c r="C130" s="8">
        <v>7</v>
      </c>
      <c r="D130" s="9">
        <v>24.4666774193548</v>
      </c>
      <c r="E130" s="12">
        <f t="shared" si="135"/>
        <v>22.7382666666667</v>
      </c>
      <c r="F130" s="8" t="s">
        <v>109</v>
      </c>
      <c r="G130" s="6">
        <v>8</v>
      </c>
      <c r="H130" s="11">
        <f t="shared" si="119"/>
        <v>24.4666774193548</v>
      </c>
      <c r="I130" s="11">
        <f t="shared" si="120"/>
        <v>297.616677419355</v>
      </c>
      <c r="J130" s="11">
        <f t="shared" si="121"/>
        <v>0.326497140981671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1.57993198456711</v>
      </c>
      <c r="P130" s="11">
        <f t="shared" si="124"/>
        <v>0.51584327590666</v>
      </c>
      <c r="Q130" s="15">
        <f t="shared" si="125"/>
        <v>0.134119251735732</v>
      </c>
      <c r="R130" s="11">
        <f t="shared" si="126"/>
        <v>0.1355172</v>
      </c>
      <c r="S130" s="16">
        <f t="shared" si="127"/>
        <v>0.989684348080773</v>
      </c>
      <c r="T130" s="3">
        <v>0.01</v>
      </c>
      <c r="U130" s="17">
        <f t="shared" si="128"/>
        <v>0.00989684348080773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0.0198468434808077</v>
      </c>
      <c r="AU130" s="24">
        <f t="shared" si="132"/>
        <v>52.122</v>
      </c>
      <c r="AV130" s="1">
        <f t="shared" si="133"/>
        <v>0.26</v>
      </c>
      <c r="AW130" s="2">
        <f t="shared" si="137"/>
        <v>0.625</v>
      </c>
      <c r="AX130" s="1">
        <f t="shared" si="134"/>
        <v>1126.26525026838</v>
      </c>
    </row>
    <row r="131" s="1" customFormat="1" ht="16.8" spans="1:50">
      <c r="A131" s="6"/>
      <c r="B131" s="6"/>
      <c r="C131" s="8">
        <v>8</v>
      </c>
      <c r="D131" s="9">
        <v>22.3766451612903</v>
      </c>
      <c r="E131" s="12">
        <f t="shared" si="135"/>
        <v>24.4666774193548</v>
      </c>
      <c r="F131" s="8" t="s">
        <v>109</v>
      </c>
      <c r="G131" s="6">
        <v>9</v>
      </c>
      <c r="H131" s="11">
        <f t="shared" si="119"/>
        <v>22.3766451612903</v>
      </c>
      <c r="I131" s="11">
        <f t="shared" si="120"/>
        <v>295.52664516129</v>
      </c>
      <c r="J131" s="11">
        <f t="shared" si="121"/>
        <v>0.259056720783139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1.58530870866045</v>
      </c>
      <c r="P131" s="11">
        <f t="shared" si="124"/>
        <v>0.410684875494529</v>
      </c>
      <c r="Q131" s="15">
        <f t="shared" si="125"/>
        <v>0.106778067628578</v>
      </c>
      <c r="R131" s="11">
        <f t="shared" si="126"/>
        <v>0.1355172</v>
      </c>
      <c r="S131" s="16">
        <f t="shared" si="127"/>
        <v>0.787930001716222</v>
      </c>
      <c r="T131" s="3">
        <v>0.01</v>
      </c>
      <c r="U131" s="17">
        <f t="shared" si="128"/>
        <v>0.00787930001716221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0.0178293000171622</v>
      </c>
      <c r="AU131" s="24">
        <f t="shared" si="132"/>
        <v>52.122</v>
      </c>
      <c r="AV131" s="1">
        <f t="shared" si="133"/>
        <v>0.26</v>
      </c>
      <c r="AW131" s="2">
        <f t="shared" si="137"/>
        <v>0.625</v>
      </c>
      <c r="AX131" s="1">
        <f t="shared" si="134"/>
        <v>1011.77404181967</v>
      </c>
    </row>
    <row r="132" s="1" customFormat="1" ht="16.8" spans="1:50">
      <c r="A132" s="6"/>
      <c r="B132" s="6"/>
      <c r="C132" s="8">
        <v>9</v>
      </c>
      <c r="D132" s="9">
        <v>19.2939666666667</v>
      </c>
      <c r="E132" s="12">
        <f t="shared" si="135"/>
        <v>22.3766451612903</v>
      </c>
      <c r="F132" s="8" t="s">
        <v>109</v>
      </c>
      <c r="G132" s="6">
        <v>10</v>
      </c>
      <c r="H132" s="11">
        <f t="shared" si="119"/>
        <v>19.2939666666667</v>
      </c>
      <c r="I132" s="11">
        <f t="shared" si="120"/>
        <v>292.443966666667</v>
      </c>
      <c r="J132" s="11">
        <f t="shared" si="121"/>
        <v>0.183047762018326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1.69584383316592</v>
      </c>
      <c r="P132" s="11">
        <f t="shared" si="124"/>
        <v>0.310420418393601</v>
      </c>
      <c r="Q132" s="15">
        <f t="shared" si="125"/>
        <v>0.0807093087823363</v>
      </c>
      <c r="R132" s="11">
        <f t="shared" si="126"/>
        <v>0.1355172</v>
      </c>
      <c r="S132" s="16">
        <f t="shared" si="127"/>
        <v>0.595565055818274</v>
      </c>
      <c r="T132" s="3">
        <v>0.01</v>
      </c>
      <c r="U132" s="17">
        <f t="shared" si="128"/>
        <v>0.00595565055818274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0.0159056505581827</v>
      </c>
      <c r="AU132" s="24">
        <f t="shared" si="132"/>
        <v>52.122</v>
      </c>
      <c r="AV132" s="1">
        <f t="shared" si="133"/>
        <v>0.26</v>
      </c>
      <c r="AW132" s="2">
        <f t="shared" si="137"/>
        <v>0.625</v>
      </c>
      <c r="AX132" s="1">
        <f t="shared" si="134"/>
        <v>902.611114151033</v>
      </c>
    </row>
    <row r="133" s="1" customFormat="1" ht="16.8" spans="1:50">
      <c r="A133" s="6"/>
      <c r="B133" s="6"/>
      <c r="C133" s="8">
        <v>10</v>
      </c>
      <c r="D133" s="9">
        <v>10.0634516129032</v>
      </c>
      <c r="E133" s="12">
        <f t="shared" si="135"/>
        <v>19.2939666666667</v>
      </c>
      <c r="F133" s="8" t="s">
        <v>109</v>
      </c>
      <c r="G133" s="6">
        <v>11</v>
      </c>
      <c r="H133" s="11">
        <f t="shared" si="119"/>
        <v>10.0634516129032</v>
      </c>
      <c r="I133" s="11">
        <f t="shared" si="120"/>
        <v>283.213451612903</v>
      </c>
      <c r="J133" s="11">
        <f t="shared" si="121"/>
        <v>0.0618436021809954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1.31615224403371</v>
      </c>
      <c r="O133" s="11">
        <f t="shared" si="136"/>
        <v>0.590491170738616</v>
      </c>
      <c r="P133" s="11">
        <f t="shared" si="124"/>
        <v>0.0365181010545492</v>
      </c>
      <c r="Q133" s="15">
        <f t="shared" si="125"/>
        <v>0.0094947062741828</v>
      </c>
      <c r="R133" s="11">
        <f t="shared" si="126"/>
        <v>0.1355172</v>
      </c>
      <c r="S133" s="16">
        <f t="shared" si="127"/>
        <v>0.0700627394469691</v>
      </c>
      <c r="T133" s="3">
        <v>0.01</v>
      </c>
      <c r="U133" s="17">
        <f t="shared" si="128"/>
        <v>0.000700627394469691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0.00619062739446969</v>
      </c>
      <c r="AU133" s="24">
        <f t="shared" si="132"/>
        <v>52.122</v>
      </c>
      <c r="AV133" s="1">
        <f t="shared" si="133"/>
        <v>0.26</v>
      </c>
      <c r="AW133" s="2">
        <f t="shared" si="137"/>
        <v>0.625</v>
      </c>
      <c r="AX133" s="1">
        <f t="shared" si="134"/>
        <v>351.304655498141</v>
      </c>
    </row>
    <row r="134" s="1" customFormat="1" ht="16.8" spans="1:51">
      <c r="A134" s="6"/>
      <c r="B134" s="6"/>
      <c r="C134" s="8">
        <v>11</v>
      </c>
      <c r="D134" s="9">
        <v>2.98036666666667</v>
      </c>
      <c r="E134" s="12">
        <f t="shared" si="135"/>
        <v>10.0634516129032</v>
      </c>
      <c r="F134" s="8" t="s">
        <v>111</v>
      </c>
      <c r="G134" s="6">
        <v>12</v>
      </c>
      <c r="H134" s="11">
        <f t="shared" si="119"/>
        <v>2.98036666666667</v>
      </c>
      <c r="I134" s="11">
        <f t="shared" si="120"/>
        <v>276.130366666667</v>
      </c>
      <c r="J134" s="11">
        <f t="shared" si="121"/>
        <v>0.0256034544600764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1.07519306968407</v>
      </c>
      <c r="P134" s="11">
        <f t="shared" si="124"/>
        <v>0.0275286567954458</v>
      </c>
      <c r="Q134" s="15">
        <f t="shared" si="125"/>
        <v>0.00715745076681591</v>
      </c>
      <c r="R134" s="11">
        <f t="shared" si="126"/>
        <v>0.1355172</v>
      </c>
      <c r="S134" s="16">
        <f t="shared" si="127"/>
        <v>0.0528158105894743</v>
      </c>
      <c r="T134" s="3">
        <v>0.01</v>
      </c>
      <c r="U134" s="17">
        <f t="shared" si="128"/>
        <v>0.000528158105894743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0.00601815810589474</v>
      </c>
      <c r="AU134" s="24">
        <f t="shared" si="132"/>
        <v>52.122</v>
      </c>
      <c r="AV134" s="1">
        <f t="shared" si="133"/>
        <v>0.26</v>
      </c>
      <c r="AW134" s="2">
        <f t="shared" si="137"/>
        <v>0.625</v>
      </c>
      <c r="AX134" s="1">
        <f t="shared" si="134"/>
        <v>341.517398061042</v>
      </c>
      <c r="AY134" s="1">
        <f>SUM(AX123:AX134)</f>
        <v>7214.64480820952</v>
      </c>
    </row>
    <row r="135" s="1" customFormat="1" ht="16.8" spans="1:46">
      <c r="A135" s="6"/>
      <c r="B135" s="6"/>
      <c r="C135" s="8">
        <v>12</v>
      </c>
      <c r="D135" s="9">
        <v>-2.5871935483871</v>
      </c>
      <c r="E135" s="12">
        <f t="shared" si="135"/>
        <v>2.98036666666667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-6.3051935483871</v>
      </c>
      <c r="E139" s="8"/>
      <c r="F139" s="8"/>
      <c r="G139" s="6">
        <v>1</v>
      </c>
      <c r="H139" s="11">
        <f t="shared" ref="H139:H150" si="138">E140</f>
        <v>-6.3051935483871</v>
      </c>
      <c r="I139" s="11">
        <f t="shared" ref="I139:I150" si="139">H139+273.15</f>
        <v>266.844806451613</v>
      </c>
      <c r="J139" s="11">
        <f t="shared" ref="J139:J150" si="140">EXP(($C$18*(I139-$C$16))/($C$19*I139*$C$16))</f>
        <v>0.00750604903555937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0.00213697216042375</v>
      </c>
      <c r="Q139" s="15">
        <f t="shared" ref="Q139:Q150" si="144">P139*$B$125</f>
        <v>0.000555612761710176</v>
      </c>
      <c r="R139" s="11">
        <f t="shared" ref="R139:R150" si="145">L139*$B$125</f>
        <v>0.074022</v>
      </c>
      <c r="S139" s="16">
        <f t="shared" ref="S139:S150" si="146">Q139/R139</f>
        <v>0.00750604903555937</v>
      </c>
      <c r="T139" s="3">
        <v>0.01</v>
      </c>
      <c r="U139" s="17">
        <f t="shared" ref="U139:U150" si="147">S139*T139</f>
        <v>7.50604903555937e-5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0.00556506049035559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1.2525</v>
      </c>
      <c r="AX139" s="1">
        <f t="shared" ref="AX139:AX150" si="153">AW139*10000*AV139*0.67*AU139*AT139</f>
        <v>345.687154449581</v>
      </c>
      <c r="AZ139" s="2">
        <f>$E$12/12</f>
        <v>0.266666666666667</v>
      </c>
      <c r="BA139" s="1">
        <f t="shared" ref="BA139:BA150" si="154">AZ139*10000*AV139*0.67*AU139*AT139</f>
        <v>73.5993941609222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-6.30096774193549</v>
      </c>
      <c r="E140" s="12">
        <f t="shared" ref="E140:E151" si="155">D139</f>
        <v>-6.3051935483871</v>
      </c>
      <c r="F140" s="8" t="s">
        <v>109</v>
      </c>
      <c r="G140" s="6">
        <v>2</v>
      </c>
      <c r="H140" s="11">
        <f t="shared" si="138"/>
        <v>-6.30096774193549</v>
      </c>
      <c r="I140" s="11">
        <f t="shared" si="139"/>
        <v>266.849032258064</v>
      </c>
      <c r="J140" s="11">
        <f t="shared" si="140"/>
        <v>0.00751038751813258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0.567263027839576</v>
      </c>
      <c r="P140" s="11">
        <f t="shared" si="143"/>
        <v>0.00426036516378445</v>
      </c>
      <c r="Q140" s="15">
        <f t="shared" si="144"/>
        <v>0.00110769494258396</v>
      </c>
      <c r="R140" s="11">
        <f t="shared" si="145"/>
        <v>0.074022</v>
      </c>
      <c r="S140" s="16">
        <f t="shared" si="146"/>
        <v>0.014964401699278</v>
      </c>
      <c r="T140" s="3">
        <v>0.01</v>
      </c>
      <c r="U140" s="17">
        <f t="shared" si="147"/>
        <v>0.00014964401699278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0.00563964401699278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1.2525</v>
      </c>
      <c r="AX140" s="1">
        <f t="shared" si="153"/>
        <v>350.320090090929</v>
      </c>
      <c r="AZ140" s="2">
        <f t="shared" ref="AZ140:AZ150" si="158">$E$12/12</f>
        <v>0.266666666666667</v>
      </c>
      <c r="BA140" s="1">
        <f t="shared" si="154"/>
        <v>74.58578099075</v>
      </c>
    </row>
    <row r="141" s="1" customFormat="1" ht="16.8" spans="1:53">
      <c r="A141" s="6" t="s">
        <v>72</v>
      </c>
      <c r="B141" s="6">
        <v>0.33</v>
      </c>
      <c r="C141" s="8">
        <v>2</v>
      </c>
      <c r="D141" s="9">
        <v>0.887892857142857</v>
      </c>
      <c r="E141" s="12">
        <f t="shared" si="155"/>
        <v>-6.30096774193549</v>
      </c>
      <c r="F141" s="8" t="s">
        <v>109</v>
      </c>
      <c r="G141" s="6">
        <v>3</v>
      </c>
      <c r="H141" s="11">
        <f t="shared" si="138"/>
        <v>0.887892857142857</v>
      </c>
      <c r="I141" s="11">
        <f t="shared" si="139"/>
        <v>274.037892857143</v>
      </c>
      <c r="J141" s="11">
        <f t="shared" si="140"/>
        <v>0.0195598735442588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0.847702662675792</v>
      </c>
      <c r="P141" s="11">
        <f t="shared" si="143"/>
        <v>0.01658095688507</v>
      </c>
      <c r="Q141" s="15">
        <f t="shared" si="144"/>
        <v>0.00431104879011819</v>
      </c>
      <c r="R141" s="11">
        <f t="shared" si="145"/>
        <v>0.074022</v>
      </c>
      <c r="S141" s="16">
        <f t="shared" si="146"/>
        <v>0.0582401014579204</v>
      </c>
      <c r="T141" s="3">
        <v>0.01</v>
      </c>
      <c r="U141" s="17">
        <f t="shared" si="147"/>
        <v>0.000582401014579204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0.0060724010145792</v>
      </c>
      <c r="AU141" s="24">
        <f t="shared" si="151"/>
        <v>28.47</v>
      </c>
      <c r="AV141" s="1">
        <f t="shared" si="152"/>
        <v>0.26</v>
      </c>
      <c r="AW141" s="2">
        <f t="shared" si="157"/>
        <v>1.2525</v>
      </c>
      <c r="AX141" s="1">
        <f t="shared" si="153"/>
        <v>377.201834740974</v>
      </c>
      <c r="AZ141" s="2">
        <f t="shared" si="158"/>
        <v>0.266666666666667</v>
      </c>
      <c r="BA141" s="1">
        <f t="shared" si="154"/>
        <v>80.3091065316778</v>
      </c>
    </row>
    <row r="142" s="1" customFormat="1" ht="16.8" spans="1:53">
      <c r="A142" s="6"/>
      <c r="B142" s="6"/>
      <c r="C142" s="8">
        <v>3</v>
      </c>
      <c r="D142" s="9">
        <v>6.78809677419355</v>
      </c>
      <c r="E142" s="12">
        <f t="shared" si="155"/>
        <v>0.887892857142857</v>
      </c>
      <c r="F142" s="8" t="s">
        <v>109</v>
      </c>
      <c r="G142" s="6">
        <v>4</v>
      </c>
      <c r="H142" s="11">
        <f t="shared" si="138"/>
        <v>6.78809677419355</v>
      </c>
      <c r="I142" s="11">
        <f t="shared" si="139"/>
        <v>279.938096774194</v>
      </c>
      <c r="J142" s="11">
        <f t="shared" si="140"/>
        <v>0.0413617536125171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1.11582170579072</v>
      </c>
      <c r="P142" s="11">
        <f t="shared" si="143"/>
        <v>0.0461523424704144</v>
      </c>
      <c r="Q142" s="15">
        <f t="shared" si="144"/>
        <v>0.0119996090423077</v>
      </c>
      <c r="R142" s="11">
        <f t="shared" si="145"/>
        <v>0.074022</v>
      </c>
      <c r="S142" s="16">
        <f t="shared" si="146"/>
        <v>0.162108684476341</v>
      </c>
      <c r="T142" s="3">
        <v>0.01</v>
      </c>
      <c r="U142" s="17">
        <f t="shared" si="147"/>
        <v>0.00162108684476341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0.00711108684476341</v>
      </c>
      <c r="AU142" s="24">
        <f t="shared" si="151"/>
        <v>28.47</v>
      </c>
      <c r="AV142" s="1">
        <f t="shared" si="152"/>
        <v>0.26</v>
      </c>
      <c r="AW142" s="2">
        <f t="shared" si="157"/>
        <v>1.2525</v>
      </c>
      <c r="AX142" s="1">
        <f t="shared" si="153"/>
        <v>441.722310237286</v>
      </c>
      <c r="AZ142" s="2">
        <f t="shared" si="158"/>
        <v>0.266666666666667</v>
      </c>
      <c r="BA142" s="1">
        <f t="shared" si="154"/>
        <v>94.0460008489231</v>
      </c>
    </row>
    <row r="143" s="1" customFormat="1" ht="16.8" spans="1:53">
      <c r="A143" s="6"/>
      <c r="B143" s="6"/>
      <c r="C143" s="8">
        <v>4</v>
      </c>
      <c r="D143" s="9">
        <v>11.8613666666667</v>
      </c>
      <c r="E143" s="12">
        <f t="shared" si="155"/>
        <v>6.78809677419355</v>
      </c>
      <c r="F143" s="8" t="s">
        <v>109</v>
      </c>
      <c r="G143" s="6">
        <v>5</v>
      </c>
      <c r="H143" s="11">
        <f t="shared" si="138"/>
        <v>11.8613666666667</v>
      </c>
      <c r="I143" s="11">
        <f t="shared" si="139"/>
        <v>285.011366666667</v>
      </c>
      <c r="J143" s="11">
        <f t="shared" si="140"/>
        <v>0.0768214074979307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1.01618589515429</v>
      </c>
      <c r="O143" s="11">
        <f t="shared" si="156"/>
        <v>0.338183468166015</v>
      </c>
      <c r="P143" s="11">
        <f t="shared" si="143"/>
        <v>0.0259797300170449</v>
      </c>
      <c r="Q143" s="15">
        <f t="shared" si="144"/>
        <v>0.00675472980443168</v>
      </c>
      <c r="R143" s="11">
        <f t="shared" si="145"/>
        <v>0.074022</v>
      </c>
      <c r="S143" s="16">
        <f t="shared" si="146"/>
        <v>0.0912530032210921</v>
      </c>
      <c r="T143" s="3">
        <v>0.01</v>
      </c>
      <c r="U143" s="17">
        <f t="shared" si="147"/>
        <v>0.000912530032210921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8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0.00640253003221092</v>
      </c>
      <c r="AU143" s="24">
        <f t="shared" si="151"/>
        <v>28.47</v>
      </c>
      <c r="AV143" s="1">
        <f t="shared" si="152"/>
        <v>0.26</v>
      </c>
      <c r="AW143" s="2">
        <f t="shared" si="157"/>
        <v>1.2525</v>
      </c>
      <c r="AX143" s="1">
        <f t="shared" si="153"/>
        <v>397.70859489284</v>
      </c>
      <c r="AZ143" s="2">
        <f t="shared" si="158"/>
        <v>0.266666666666667</v>
      </c>
      <c r="BA143" s="1">
        <f t="shared" si="154"/>
        <v>84.6751499439179</v>
      </c>
    </row>
    <row r="144" s="1" customFormat="1" ht="16.8" spans="1:53">
      <c r="A144" s="6"/>
      <c r="B144" s="6"/>
      <c r="C144" s="8">
        <v>5</v>
      </c>
      <c r="D144" s="9">
        <v>17.5764838709677</v>
      </c>
      <c r="E144" s="12">
        <f t="shared" si="155"/>
        <v>11.8613666666667</v>
      </c>
      <c r="F144" s="8" t="s">
        <v>111</v>
      </c>
      <c r="G144" s="6">
        <v>6</v>
      </c>
      <c r="H144" s="11">
        <f t="shared" si="138"/>
        <v>17.5764838709677</v>
      </c>
      <c r="I144" s="11">
        <f t="shared" si="139"/>
        <v>290.726483870968</v>
      </c>
      <c r="J144" s="11">
        <f t="shared" si="140"/>
        <v>0.15036380727463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0.59690373814897</v>
      </c>
      <c r="P144" s="11">
        <f t="shared" si="143"/>
        <v>0.0897527186445382</v>
      </c>
      <c r="Q144" s="15">
        <f t="shared" si="144"/>
        <v>0.0233357068475799</v>
      </c>
      <c r="R144" s="11">
        <f t="shared" si="145"/>
        <v>0.074022</v>
      </c>
      <c r="S144" s="16">
        <f t="shared" si="146"/>
        <v>0.315253665769365</v>
      </c>
      <c r="T144" s="3">
        <v>0.01</v>
      </c>
      <c r="U144" s="17">
        <f t="shared" si="147"/>
        <v>0.00315253665769365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0.0131025366576937</v>
      </c>
      <c r="AU144" s="24">
        <f t="shared" si="151"/>
        <v>28.47</v>
      </c>
      <c r="AV144" s="1">
        <f t="shared" si="152"/>
        <v>0.26</v>
      </c>
      <c r="AW144" s="2">
        <f t="shared" si="157"/>
        <v>1.2525</v>
      </c>
      <c r="AX144" s="1">
        <f t="shared" si="153"/>
        <v>813.895665845679</v>
      </c>
      <c r="AZ144" s="2">
        <f t="shared" si="158"/>
        <v>0.266666666666667</v>
      </c>
      <c r="BA144" s="1">
        <f t="shared" si="154"/>
        <v>173.284506367676</v>
      </c>
    </row>
    <row r="145" s="1" customFormat="1" ht="16.8" spans="1:53">
      <c r="A145" s="6"/>
      <c r="B145" s="6"/>
      <c r="C145" s="8">
        <v>6</v>
      </c>
      <c r="D145" s="9">
        <v>22.7382666666667</v>
      </c>
      <c r="E145" s="12">
        <f t="shared" si="155"/>
        <v>17.5764838709677</v>
      </c>
      <c r="F145" s="8" t="s">
        <v>109</v>
      </c>
      <c r="G145" s="6">
        <v>7</v>
      </c>
      <c r="H145" s="11">
        <f t="shared" si="138"/>
        <v>22.7382666666667</v>
      </c>
      <c r="I145" s="11">
        <f t="shared" si="139"/>
        <v>295.888266666667</v>
      </c>
      <c r="J145" s="11">
        <f t="shared" si="140"/>
        <v>0.269700935462488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0.791851019504432</v>
      </c>
      <c r="P145" s="11">
        <f t="shared" si="143"/>
        <v>0.21356296070727</v>
      </c>
      <c r="Q145" s="15">
        <f t="shared" si="144"/>
        <v>0.0555263697838902</v>
      </c>
      <c r="R145" s="11">
        <f t="shared" si="145"/>
        <v>0.074022</v>
      </c>
      <c r="S145" s="16">
        <f t="shared" si="146"/>
        <v>0.750133335817597</v>
      </c>
      <c r="T145" s="3">
        <v>0.01</v>
      </c>
      <c r="U145" s="17">
        <f t="shared" si="147"/>
        <v>0.00750133335817597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0.017451333358176</v>
      </c>
      <c r="AU145" s="24">
        <f t="shared" si="151"/>
        <v>28.47</v>
      </c>
      <c r="AV145" s="1">
        <f t="shared" si="152"/>
        <v>0.26</v>
      </c>
      <c r="AW145" s="2">
        <f t="shared" si="157"/>
        <v>1.2525</v>
      </c>
      <c r="AX145" s="1">
        <f t="shared" si="153"/>
        <v>1084.03166154146</v>
      </c>
      <c r="AZ145" s="2">
        <f t="shared" si="158"/>
        <v>0.266666666666667</v>
      </c>
      <c r="BA145" s="1">
        <f t="shared" si="154"/>
        <v>230.798490813884</v>
      </c>
    </row>
    <row r="146" s="1" customFormat="1" ht="16.8" spans="1:53">
      <c r="A146" s="6"/>
      <c r="B146" s="6"/>
      <c r="C146" s="8">
        <v>7</v>
      </c>
      <c r="D146" s="9">
        <v>24.4666774193548</v>
      </c>
      <c r="E146" s="12">
        <f t="shared" si="155"/>
        <v>22.7382666666667</v>
      </c>
      <c r="F146" s="8" t="s">
        <v>109</v>
      </c>
      <c r="G146" s="6">
        <v>8</v>
      </c>
      <c r="H146" s="11">
        <f t="shared" si="138"/>
        <v>24.4666774193548</v>
      </c>
      <c r="I146" s="11">
        <f t="shared" si="139"/>
        <v>297.616677419355</v>
      </c>
      <c r="J146" s="11">
        <f t="shared" si="140"/>
        <v>0.326497140981671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0.862988058797162</v>
      </c>
      <c r="P146" s="11">
        <f t="shared" si="143"/>
        <v>0.281763133898596</v>
      </c>
      <c r="Q146" s="15">
        <f t="shared" si="144"/>
        <v>0.0732584148136349</v>
      </c>
      <c r="R146" s="11">
        <f t="shared" si="145"/>
        <v>0.074022</v>
      </c>
      <c r="S146" s="16">
        <f t="shared" si="146"/>
        <v>0.989684348080772</v>
      </c>
      <c r="T146" s="3">
        <v>0.01</v>
      </c>
      <c r="U146" s="17">
        <f t="shared" si="147"/>
        <v>0.00989684348080772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0.0198468434808077</v>
      </c>
      <c r="AU146" s="24">
        <f t="shared" si="151"/>
        <v>28.47</v>
      </c>
      <c r="AV146" s="1">
        <f t="shared" si="152"/>
        <v>0.26</v>
      </c>
      <c r="AW146" s="2">
        <f t="shared" si="157"/>
        <v>1.2525</v>
      </c>
      <c r="AX146" s="1">
        <f t="shared" si="153"/>
        <v>1232.83455041982</v>
      </c>
      <c r="AZ146" s="2">
        <f t="shared" si="158"/>
        <v>0.266666666666667</v>
      </c>
      <c r="BA146" s="1">
        <f t="shared" si="154"/>
        <v>262.479744600361</v>
      </c>
    </row>
    <row r="147" s="1" customFormat="1" ht="16.8" spans="1:53">
      <c r="A147" s="6"/>
      <c r="B147" s="6"/>
      <c r="C147" s="8">
        <v>8</v>
      </c>
      <c r="D147" s="9">
        <v>22.3766451612903</v>
      </c>
      <c r="E147" s="12">
        <f t="shared" si="155"/>
        <v>24.4666774193548</v>
      </c>
      <c r="F147" s="8" t="s">
        <v>109</v>
      </c>
      <c r="G147" s="6">
        <v>9</v>
      </c>
      <c r="H147" s="11">
        <f t="shared" si="138"/>
        <v>22.3766451612903</v>
      </c>
      <c r="I147" s="11">
        <f t="shared" si="139"/>
        <v>295.52664516129</v>
      </c>
      <c r="J147" s="11">
        <f t="shared" si="140"/>
        <v>0.259056720783139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0.865924924898566</v>
      </c>
      <c r="P147" s="11">
        <f t="shared" si="143"/>
        <v>0.224323671488608</v>
      </c>
      <c r="Q147" s="15">
        <f t="shared" si="144"/>
        <v>0.0583241545870381</v>
      </c>
      <c r="R147" s="11">
        <f t="shared" si="145"/>
        <v>0.074022</v>
      </c>
      <c r="S147" s="16">
        <f t="shared" si="146"/>
        <v>0.787930001716221</v>
      </c>
      <c r="T147" s="3">
        <v>0.01</v>
      </c>
      <c r="U147" s="17">
        <f t="shared" si="147"/>
        <v>0.00787930001716221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0.0178293000171622</v>
      </c>
      <c r="AU147" s="24">
        <f t="shared" si="151"/>
        <v>28.47</v>
      </c>
      <c r="AV147" s="1">
        <f t="shared" si="152"/>
        <v>0.26</v>
      </c>
      <c r="AW147" s="2">
        <f t="shared" si="157"/>
        <v>1.2525</v>
      </c>
      <c r="AX147" s="1">
        <f t="shared" si="153"/>
        <v>1107.50997216328</v>
      </c>
      <c r="AZ147" s="2">
        <f t="shared" si="158"/>
        <v>0.266666666666667</v>
      </c>
      <c r="BA147" s="1">
        <f t="shared" si="154"/>
        <v>235.797199662175</v>
      </c>
    </row>
    <row r="148" s="1" customFormat="1" ht="16.8" spans="1:53">
      <c r="A148" s="6"/>
      <c r="B148" s="6"/>
      <c r="C148" s="8">
        <v>9</v>
      </c>
      <c r="D148" s="9">
        <v>19.2939666666667</v>
      </c>
      <c r="E148" s="12">
        <f t="shared" si="155"/>
        <v>22.3766451612903</v>
      </c>
      <c r="F148" s="8" t="s">
        <v>109</v>
      </c>
      <c r="G148" s="6">
        <v>10</v>
      </c>
      <c r="H148" s="11">
        <f t="shared" si="138"/>
        <v>19.2939666666667</v>
      </c>
      <c r="I148" s="11">
        <f t="shared" si="139"/>
        <v>292.443966666667</v>
      </c>
      <c r="J148" s="11">
        <f t="shared" si="140"/>
        <v>0.183047762018326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0.926301253409958</v>
      </c>
      <c r="P148" s="11">
        <f t="shared" si="143"/>
        <v>0.169557371391463</v>
      </c>
      <c r="Q148" s="15">
        <f t="shared" si="144"/>
        <v>0.0440849165617803</v>
      </c>
      <c r="R148" s="11">
        <f t="shared" si="145"/>
        <v>0.074022</v>
      </c>
      <c r="S148" s="16">
        <f t="shared" si="146"/>
        <v>0.595565055818274</v>
      </c>
      <c r="T148" s="3">
        <v>0.01</v>
      </c>
      <c r="U148" s="17">
        <f t="shared" si="147"/>
        <v>0.00595565055818274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0.0159056505581827</v>
      </c>
      <c r="AU148" s="24">
        <f t="shared" si="151"/>
        <v>28.47</v>
      </c>
      <c r="AV148" s="1">
        <f t="shared" si="152"/>
        <v>0.26</v>
      </c>
      <c r="AW148" s="2">
        <f t="shared" si="157"/>
        <v>1.2525</v>
      </c>
      <c r="AX148" s="1">
        <f t="shared" si="153"/>
        <v>988.01784646482</v>
      </c>
      <c r="AZ148" s="2">
        <f t="shared" si="158"/>
        <v>0.266666666666667</v>
      </c>
      <c r="BA148" s="1">
        <f t="shared" si="154"/>
        <v>210.356427723714</v>
      </c>
    </row>
    <row r="149" s="1" customFormat="1" ht="16.8" spans="1:53">
      <c r="A149" s="6"/>
      <c r="B149" s="6"/>
      <c r="C149" s="8">
        <v>10</v>
      </c>
      <c r="D149" s="9">
        <v>10.0634516129032</v>
      </c>
      <c r="E149" s="12">
        <f t="shared" si="155"/>
        <v>19.2939666666667</v>
      </c>
      <c r="F149" s="8" t="s">
        <v>109</v>
      </c>
      <c r="G149" s="6">
        <v>11</v>
      </c>
      <c r="H149" s="11">
        <f t="shared" si="138"/>
        <v>10.0634516129032</v>
      </c>
      <c r="I149" s="11">
        <f t="shared" si="139"/>
        <v>283.213451612903</v>
      </c>
      <c r="J149" s="11">
        <f t="shared" si="140"/>
        <v>0.0618436021809954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0.718906687917571</v>
      </c>
      <c r="O149" s="11">
        <f t="shared" si="156"/>
        <v>0.322537194100925</v>
      </c>
      <c r="P149" s="11">
        <f t="shared" si="143"/>
        <v>0.0199468619205521</v>
      </c>
      <c r="Q149" s="15">
        <f t="shared" si="144"/>
        <v>0.00518618409934355</v>
      </c>
      <c r="R149" s="11">
        <f t="shared" si="145"/>
        <v>0.074022</v>
      </c>
      <c r="S149" s="16">
        <f t="shared" si="146"/>
        <v>0.0700627394469691</v>
      </c>
      <c r="T149" s="3">
        <v>0.01</v>
      </c>
      <c r="U149" s="17">
        <f t="shared" si="147"/>
        <v>0.000700627394469691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0.00619062739446969</v>
      </c>
      <c r="AU149" s="24">
        <f t="shared" si="151"/>
        <v>28.47</v>
      </c>
      <c r="AV149" s="1">
        <f t="shared" si="152"/>
        <v>0.26</v>
      </c>
      <c r="AW149" s="2">
        <f t="shared" si="157"/>
        <v>1.2525</v>
      </c>
      <c r="AX149" s="1">
        <f t="shared" si="153"/>
        <v>384.545751472166</v>
      </c>
      <c r="AZ149" s="2">
        <f t="shared" si="158"/>
        <v>0.266666666666667</v>
      </c>
      <c r="BA149" s="1">
        <f t="shared" si="154"/>
        <v>81.8726816174938</v>
      </c>
    </row>
    <row r="150" s="1" customFormat="1" ht="16.8" spans="1:54">
      <c r="A150" s="6"/>
      <c r="B150" s="6"/>
      <c r="C150" s="8">
        <v>11</v>
      </c>
      <c r="D150" s="9">
        <v>2.98036666666667</v>
      </c>
      <c r="E150" s="12">
        <f t="shared" si="155"/>
        <v>10.0634516129032</v>
      </c>
      <c r="F150" s="8" t="s">
        <v>111</v>
      </c>
      <c r="G150" s="6">
        <v>12</v>
      </c>
      <c r="H150" s="11">
        <f t="shared" si="138"/>
        <v>2.98036666666667</v>
      </c>
      <c r="I150" s="11">
        <f t="shared" si="139"/>
        <v>276.130366666667</v>
      </c>
      <c r="J150" s="11">
        <f t="shared" si="140"/>
        <v>0.0256034544600764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0.587290332180373</v>
      </c>
      <c r="P150" s="11">
        <f t="shared" si="143"/>
        <v>0.0150366612748233</v>
      </c>
      <c r="Q150" s="15">
        <f t="shared" si="144"/>
        <v>0.00390953193145407</v>
      </c>
      <c r="R150" s="11">
        <f t="shared" si="145"/>
        <v>0.074022</v>
      </c>
      <c r="S150" s="16">
        <f t="shared" si="146"/>
        <v>0.0528158105894743</v>
      </c>
      <c r="T150" s="3">
        <v>0.01</v>
      </c>
      <c r="U150" s="17">
        <f t="shared" si="147"/>
        <v>0.000528158105894743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0.00601815810589474</v>
      </c>
      <c r="AU150" s="24">
        <f t="shared" si="151"/>
        <v>28.47</v>
      </c>
      <c r="AV150" s="1">
        <f t="shared" si="152"/>
        <v>0.26</v>
      </c>
      <c r="AW150" s="2">
        <f t="shared" si="157"/>
        <v>1.2525</v>
      </c>
      <c r="AX150" s="1">
        <f t="shared" si="153"/>
        <v>373.83240564228</v>
      </c>
      <c r="AY150" s="1">
        <f>SUM(AX139:AX150)</f>
        <v>7897.30783796111</v>
      </c>
      <c r="AZ150" s="2">
        <f t="shared" si="158"/>
        <v>0.266666666666667</v>
      </c>
      <c r="BA150" s="1">
        <f t="shared" si="154"/>
        <v>79.5917297441979</v>
      </c>
      <c r="BB150" s="1">
        <f>SUM(BA139:BA150)</f>
        <v>1681.39621300569</v>
      </c>
    </row>
    <row r="151" s="1" customFormat="1" ht="16.8" spans="1:46">
      <c r="A151" s="6"/>
      <c r="B151" s="6"/>
      <c r="C151" s="8">
        <v>12</v>
      </c>
      <c r="D151" s="9">
        <v>-2.5871935483871</v>
      </c>
      <c r="E151" s="12">
        <f t="shared" si="155"/>
        <v>2.98036666666667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workbookViewId="0">
      <selection activeCell="K17" sqref="K17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5" width="8.88461538461539" style="1"/>
    <col min="26" max="26" width="10.7788461538462" style="1" customWidth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5.663461538461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11.4423076923077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5.663461538461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ht="16.8" spans="1:46">
      <c r="A3" s="4"/>
      <c r="B3" s="5" t="s">
        <v>41</v>
      </c>
      <c r="C3" s="3"/>
      <c r="D3" s="3"/>
      <c r="E3" s="3">
        <v>157</v>
      </c>
      <c r="F3" s="3">
        <v>1166.832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ht="16.8" spans="1:46">
      <c r="A4" s="4"/>
      <c r="B4" s="5" t="s">
        <v>42</v>
      </c>
      <c r="C4" s="3"/>
      <c r="D4" s="3"/>
      <c r="E4" s="3">
        <v>47.5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ht="16.8" spans="1:46">
      <c r="A5" s="4"/>
      <c r="B5" s="5" t="s">
        <v>43</v>
      </c>
      <c r="C5" s="3"/>
      <c r="D5" s="3"/>
      <c r="E5" s="3">
        <v>0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ht="16.8" spans="1:46">
      <c r="A7" s="4"/>
      <c r="B7" s="5" t="s">
        <v>45</v>
      </c>
      <c r="C7" s="3"/>
      <c r="D7" s="3"/>
      <c r="E7" s="3">
        <v>580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ht="16.8" spans="1:46">
      <c r="A8" s="4"/>
      <c r="B8" s="5" t="s">
        <v>46</v>
      </c>
      <c r="C8" s="3"/>
      <c r="D8" s="3"/>
      <c r="E8" s="3">
        <v>880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ht="16.8" spans="1:46">
      <c r="A9" s="4" t="s">
        <v>47</v>
      </c>
      <c r="B9" s="5"/>
      <c r="C9" s="3"/>
      <c r="D9" s="3"/>
      <c r="E9" s="3">
        <v>1200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ht="16.8" spans="1:46">
      <c r="A10" s="4" t="s">
        <v>48</v>
      </c>
      <c r="B10" s="5"/>
      <c r="C10" s="3"/>
      <c r="D10" s="3"/>
      <c r="E10" s="3">
        <v>0.7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ht="16.8" spans="1:46">
      <c r="A11" s="4" t="s">
        <v>49</v>
      </c>
      <c r="B11" s="5"/>
      <c r="C11" s="3"/>
      <c r="D11" s="3"/>
      <c r="E11" s="3">
        <v>9.2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ht="16.8" spans="1:46">
      <c r="A12" s="4" t="s">
        <v>50</v>
      </c>
      <c r="B12" s="5"/>
      <c r="C12" s="3"/>
      <c r="D12" s="3"/>
      <c r="E12" s="3">
        <v>2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ht="16.8" spans="1:46">
      <c r="A13" s="4" t="s">
        <v>51</v>
      </c>
      <c r="B13" s="5"/>
      <c r="C13" s="3"/>
      <c r="D13" s="3"/>
      <c r="E13" s="3">
        <v>0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AV40+AV55+AV71+AV87+AV102+BB117+AY134+AY150+BB150+AG118</f>
        <v>32387752.8296761</v>
      </c>
      <c r="J16" s="10" t="s">
        <v>35</v>
      </c>
      <c r="K16" s="10">
        <f>I16/(10000*1000)</f>
        <v>3.23877528296761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-6.49448387096774</v>
      </c>
      <c r="E29" s="8"/>
      <c r="F29" s="8"/>
      <c r="G29" s="6">
        <v>1</v>
      </c>
      <c r="H29" s="11">
        <f t="shared" ref="H29:H40" si="0">E30</f>
        <v>-6.49448387096774</v>
      </c>
      <c r="I29" s="11">
        <f t="shared" ref="I29:I40" si="1">H29+273.15</f>
        <v>266.655516129032</v>
      </c>
      <c r="J29" s="11">
        <f t="shared" ref="J29:J40" si="2">EXP(($C$18*(I29-$C$16))/($C$19*I29*$C$16))</f>
        <v>0.00731412303246287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0.00726591077147389</v>
      </c>
      <c r="Q29" s="15">
        <f t="shared" ref="Q29:Q40" si="6">P29*$B$31</f>
        <v>0.000944568400291605</v>
      </c>
      <c r="R29" s="11">
        <f t="shared" ref="R29:R40" si="7">L29*$B$31</f>
        <v>0.129143083333333</v>
      </c>
      <c r="S29" s="16">
        <f t="shared" ref="S29:S40" si="8">Q29/R29</f>
        <v>0.00731412303246289</v>
      </c>
      <c r="T29" s="3">
        <v>0.01</v>
      </c>
      <c r="U29" s="17">
        <f t="shared" ref="U29:U40" si="9">S29*T29</f>
        <v>7.31412303246289e-5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0.0219731412303246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3.95833333333333</v>
      </c>
      <c r="AU29" s="1">
        <f t="shared" ref="AU29:AU40" si="17">AT29*10000*AS29*0.67*AR29*AQ29</f>
        <v>7525.76173554314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-4.75145161290323</v>
      </c>
      <c r="E30" s="12">
        <f t="shared" ref="E30:E41" si="18">D29</f>
        <v>-6.49448387096774</v>
      </c>
      <c r="F30" s="8" t="s">
        <v>109</v>
      </c>
      <c r="G30" s="6">
        <v>2</v>
      </c>
      <c r="H30" s="11">
        <f t="shared" si="0"/>
        <v>-4.75145161290323</v>
      </c>
      <c r="I30" s="11">
        <f t="shared" si="1"/>
        <v>268.398548387097</v>
      </c>
      <c r="J30" s="11">
        <f t="shared" si="2"/>
        <v>0.00927144549084443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1.97955075589519</v>
      </c>
      <c r="P30" s="11">
        <f t="shared" si="5"/>
        <v>0.0183532969296422</v>
      </c>
      <c r="Q30" s="15">
        <f t="shared" si="6"/>
        <v>0.00238592860085348</v>
      </c>
      <c r="R30" s="11">
        <f t="shared" si="7"/>
        <v>0.129143083333333</v>
      </c>
      <c r="S30" s="16">
        <f t="shared" si="8"/>
        <v>0.0184750784886801</v>
      </c>
      <c r="T30" s="3">
        <v>0.01</v>
      </c>
      <c r="U30" s="17">
        <f t="shared" si="9"/>
        <v>0.000184750784886801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0.0220847507848868</v>
      </c>
      <c r="AR30" s="24">
        <f t="shared" si="15"/>
        <v>99.3408333333333</v>
      </c>
      <c r="AS30" s="1">
        <f t="shared" si="16"/>
        <v>0.13</v>
      </c>
      <c r="AT30" s="2">
        <f>$E$4/12</f>
        <v>3.95833333333333</v>
      </c>
      <c r="AU30" s="1">
        <f t="shared" si="17"/>
        <v>7563.98780919555</v>
      </c>
    </row>
    <row r="31" s="1" customFormat="1" ht="16.8" spans="1:47">
      <c r="A31" s="6" t="s">
        <v>72</v>
      </c>
      <c r="B31" s="6">
        <v>0.13</v>
      </c>
      <c r="C31" s="8">
        <v>2</v>
      </c>
      <c r="D31" s="9">
        <v>1.89582142857143</v>
      </c>
      <c r="E31" s="12">
        <f t="shared" si="18"/>
        <v>-4.75145161290323</v>
      </c>
      <c r="F31" s="8" t="s">
        <v>109</v>
      </c>
      <c r="G31" s="6">
        <v>3</v>
      </c>
      <c r="H31" s="11">
        <f t="shared" si="0"/>
        <v>1.89582142857143</v>
      </c>
      <c r="I31" s="11">
        <f t="shared" si="1"/>
        <v>275.045821428571</v>
      </c>
      <c r="J31" s="11">
        <f t="shared" si="2"/>
        <v>0.0222799206940253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2.95460579229888</v>
      </c>
      <c r="P31" s="11">
        <f t="shared" si="5"/>
        <v>0.0658283827345269</v>
      </c>
      <c r="Q31" s="15">
        <f t="shared" si="6"/>
        <v>0.00855768975548849</v>
      </c>
      <c r="R31" s="11">
        <f t="shared" si="7"/>
        <v>0.129143083333333</v>
      </c>
      <c r="S31" s="16">
        <f t="shared" si="8"/>
        <v>0.0662651807174227</v>
      </c>
      <c r="T31" s="3">
        <v>0.01</v>
      </c>
      <c r="U31" s="17">
        <f t="shared" si="9"/>
        <v>0.000662651807174227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0.0225626518071742</v>
      </c>
      <c r="AR31" s="24">
        <f t="shared" si="15"/>
        <v>99.3408333333333</v>
      </c>
      <c r="AS31" s="1">
        <f t="shared" si="16"/>
        <v>0.13</v>
      </c>
      <c r="AT31" s="2">
        <f>$E$4/12</f>
        <v>3.95833333333333</v>
      </c>
      <c r="AU31" s="1">
        <f t="shared" si="17"/>
        <v>7727.66805815076</v>
      </c>
    </row>
    <row r="32" s="1" customFormat="1" ht="16.8" spans="1:47">
      <c r="A32" s="6"/>
      <c r="B32" s="6"/>
      <c r="C32" s="8">
        <v>3</v>
      </c>
      <c r="D32" s="9">
        <v>6.50477419354839</v>
      </c>
      <c r="E32" s="12">
        <f t="shared" si="18"/>
        <v>1.89582142857143</v>
      </c>
      <c r="F32" s="8" t="s">
        <v>109</v>
      </c>
      <c r="G32" s="6">
        <v>4</v>
      </c>
      <c r="H32" s="11">
        <f t="shared" si="0"/>
        <v>6.50477419354839</v>
      </c>
      <c r="I32" s="11">
        <f t="shared" si="1"/>
        <v>279.654774193548</v>
      </c>
      <c r="J32" s="11">
        <f t="shared" si="2"/>
        <v>0.0399296242054619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3.88218574289769</v>
      </c>
      <c r="P32" s="11">
        <f t="shared" si="5"/>
        <v>0.155014217809707</v>
      </c>
      <c r="Q32" s="15">
        <f t="shared" si="6"/>
        <v>0.0201518483152619</v>
      </c>
      <c r="R32" s="11">
        <f t="shared" si="7"/>
        <v>0.129143083333333</v>
      </c>
      <c r="S32" s="16">
        <f t="shared" si="8"/>
        <v>0.156042799932596</v>
      </c>
      <c r="T32" s="3">
        <v>0.01</v>
      </c>
      <c r="U32" s="17">
        <f t="shared" si="9"/>
        <v>0.00156042799932596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0.023460427999326</v>
      </c>
      <c r="AR32" s="24">
        <f t="shared" si="15"/>
        <v>99.3408333333333</v>
      </c>
      <c r="AS32" s="1">
        <f t="shared" si="16"/>
        <v>0.13</v>
      </c>
      <c r="AT32" s="2">
        <f t="shared" ref="AT32:AT40" si="20">$E$4/12</f>
        <v>3.95833333333333</v>
      </c>
      <c r="AU32" s="1">
        <f t="shared" si="17"/>
        <v>8035.15480495477</v>
      </c>
    </row>
    <row r="33" s="1" customFormat="1" ht="16.8" spans="1:47">
      <c r="A33" s="6"/>
      <c r="B33" s="6"/>
      <c r="C33" s="8">
        <v>4</v>
      </c>
      <c r="D33" s="9">
        <v>10.2070333333333</v>
      </c>
      <c r="E33" s="12">
        <f t="shared" si="18"/>
        <v>6.50477419354839</v>
      </c>
      <c r="F33" s="8" t="s">
        <v>109</v>
      </c>
      <c r="G33" s="6">
        <v>5</v>
      </c>
      <c r="H33" s="11">
        <f t="shared" si="0"/>
        <v>10.2070333333333</v>
      </c>
      <c r="I33" s="11">
        <f t="shared" si="1"/>
        <v>283.357033333333</v>
      </c>
      <c r="J33" s="11">
        <f t="shared" si="2"/>
        <v>0.0629304035643947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3.54081294883358</v>
      </c>
      <c r="O33" s="11">
        <f t="shared" si="19"/>
        <v>1.17976690958773</v>
      </c>
      <c r="P33" s="11">
        <f t="shared" si="5"/>
        <v>0.0742432077322747</v>
      </c>
      <c r="Q33" s="15">
        <f t="shared" si="6"/>
        <v>0.00965161700519571</v>
      </c>
      <c r="R33" s="11">
        <f t="shared" si="7"/>
        <v>0.129143083333333</v>
      </c>
      <c r="S33" s="16">
        <f t="shared" si="8"/>
        <v>0.0747358414874128</v>
      </c>
      <c r="T33" s="3">
        <v>0.01</v>
      </c>
      <c r="U33" s="17">
        <f t="shared" si="9"/>
        <v>0.000747358414874128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0.0301973584148741</v>
      </c>
      <c r="AR33" s="24">
        <f t="shared" si="15"/>
        <v>99.3408333333333</v>
      </c>
      <c r="AS33" s="1">
        <f t="shared" si="16"/>
        <v>0.13</v>
      </c>
      <c r="AT33" s="2">
        <f t="shared" si="20"/>
        <v>3.95833333333333</v>
      </c>
      <c r="AU33" s="1">
        <f t="shared" si="17"/>
        <v>10342.5414732923</v>
      </c>
    </row>
    <row r="34" s="1" customFormat="1" ht="16.8" spans="1:47">
      <c r="A34" s="6"/>
      <c r="B34" s="6"/>
      <c r="C34" s="8">
        <v>5</v>
      </c>
      <c r="D34" s="9">
        <v>16.822935483871</v>
      </c>
      <c r="E34" s="12">
        <f t="shared" si="18"/>
        <v>10.2070333333333</v>
      </c>
      <c r="F34" s="8" t="s">
        <v>111</v>
      </c>
      <c r="G34" s="6">
        <v>6</v>
      </c>
      <c r="H34" s="11">
        <f t="shared" si="0"/>
        <v>16.822935483871</v>
      </c>
      <c r="I34" s="11">
        <f t="shared" si="1"/>
        <v>289.972935483871</v>
      </c>
      <c r="J34" s="11">
        <f t="shared" si="2"/>
        <v>0.13783048495269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2.09893203518879</v>
      </c>
      <c r="P34" s="11">
        <f t="shared" si="5"/>
        <v>0.289296820292808</v>
      </c>
      <c r="Q34" s="15">
        <f t="shared" si="6"/>
        <v>0.037608586638065</v>
      </c>
      <c r="R34" s="11">
        <f t="shared" si="7"/>
        <v>0.129143083333333</v>
      </c>
      <c r="S34" s="16">
        <f t="shared" si="8"/>
        <v>0.291216421873659</v>
      </c>
      <c r="T34" s="3">
        <v>0.01</v>
      </c>
      <c r="U34" s="17">
        <f t="shared" si="9"/>
        <v>0.00291216421873659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0.0323621642187366</v>
      </c>
      <c r="AR34" s="24">
        <f t="shared" si="15"/>
        <v>99.3408333333333</v>
      </c>
      <c r="AS34" s="1">
        <f t="shared" si="16"/>
        <v>0.13</v>
      </c>
      <c r="AT34" s="2">
        <f t="shared" si="20"/>
        <v>3.95833333333333</v>
      </c>
      <c r="AU34" s="1">
        <f t="shared" si="17"/>
        <v>11083.9836054307</v>
      </c>
    </row>
    <row r="35" s="1" customFormat="1" ht="16.8" spans="1:47">
      <c r="A35" s="6"/>
      <c r="B35" s="6"/>
      <c r="C35" s="8">
        <v>6</v>
      </c>
      <c r="D35" s="9">
        <v>21.7851666666667</v>
      </c>
      <c r="E35" s="12">
        <f t="shared" si="18"/>
        <v>16.822935483871</v>
      </c>
      <c r="F35" s="8" t="s">
        <v>109</v>
      </c>
      <c r="G35" s="6">
        <v>7</v>
      </c>
      <c r="H35" s="11">
        <f t="shared" si="0"/>
        <v>21.7851666666667</v>
      </c>
      <c r="I35" s="11">
        <f t="shared" si="1"/>
        <v>294.935166666667</v>
      </c>
      <c r="J35" s="11">
        <f t="shared" si="2"/>
        <v>0.24249301276617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2.80304354822932</v>
      </c>
      <c r="P35" s="11">
        <f t="shared" si="5"/>
        <v>0.679718474924902</v>
      </c>
      <c r="Q35" s="15">
        <f t="shared" si="6"/>
        <v>0.0883634017402372</v>
      </c>
      <c r="R35" s="11">
        <f t="shared" si="7"/>
        <v>0.129143083333333</v>
      </c>
      <c r="S35" s="16">
        <f t="shared" si="8"/>
        <v>0.684228682322546</v>
      </c>
      <c r="T35" s="3">
        <v>0.01</v>
      </c>
      <c r="U35" s="17">
        <f t="shared" si="9"/>
        <v>0.00684228682322546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0.0362922868232255</v>
      </c>
      <c r="AR35" s="24">
        <f t="shared" si="15"/>
        <v>99.3408333333333</v>
      </c>
      <c r="AS35" s="1">
        <f t="shared" si="16"/>
        <v>0.13</v>
      </c>
      <c r="AT35" s="2">
        <f t="shared" si="20"/>
        <v>3.95833333333333</v>
      </c>
      <c r="AU35" s="1">
        <f t="shared" si="17"/>
        <v>12430.0435976196</v>
      </c>
    </row>
    <row r="36" s="1" customFormat="1" ht="16.8" spans="1:47">
      <c r="A36" s="6"/>
      <c r="B36" s="6"/>
      <c r="C36" s="8">
        <v>7</v>
      </c>
      <c r="D36" s="9">
        <v>23.0627419354839</v>
      </c>
      <c r="E36" s="12">
        <f t="shared" si="18"/>
        <v>21.7851666666667</v>
      </c>
      <c r="F36" s="8" t="s">
        <v>109</v>
      </c>
      <c r="G36" s="6">
        <v>8</v>
      </c>
      <c r="H36" s="11">
        <f t="shared" si="0"/>
        <v>23.0627419354839</v>
      </c>
      <c r="I36" s="11">
        <f t="shared" si="1"/>
        <v>296.212741935484</v>
      </c>
      <c r="J36" s="11">
        <f t="shared" si="2"/>
        <v>0.279600117235394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3.11673340663775</v>
      </c>
      <c r="P36" s="11">
        <f t="shared" si="5"/>
        <v>0.871439025887383</v>
      </c>
      <c r="Q36" s="15">
        <f t="shared" si="6"/>
        <v>0.11328707336536</v>
      </c>
      <c r="R36" s="11">
        <f t="shared" si="7"/>
        <v>0.129143083333333</v>
      </c>
      <c r="S36" s="16">
        <f t="shared" si="8"/>
        <v>0.8772213767961</v>
      </c>
      <c r="T36" s="3">
        <v>0.01</v>
      </c>
      <c r="U36" s="17">
        <f t="shared" si="9"/>
        <v>0.008772213767961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0.038222213767961</v>
      </c>
      <c r="AR36" s="24">
        <f t="shared" si="15"/>
        <v>99.3408333333333</v>
      </c>
      <c r="AS36" s="1">
        <f t="shared" si="16"/>
        <v>0.13</v>
      </c>
      <c r="AT36" s="2">
        <f t="shared" si="20"/>
        <v>3.95833333333333</v>
      </c>
      <c r="AU36" s="1">
        <f t="shared" si="17"/>
        <v>13091.0401388442</v>
      </c>
    </row>
    <row r="37" s="1" customFormat="1" ht="16.8" spans="1:47">
      <c r="A37" s="6"/>
      <c r="B37" s="6"/>
      <c r="C37" s="8">
        <v>8</v>
      </c>
      <c r="D37" s="9">
        <v>21.0210322580645</v>
      </c>
      <c r="E37" s="12">
        <f t="shared" si="18"/>
        <v>23.0627419354839</v>
      </c>
      <c r="F37" s="8" t="s">
        <v>109</v>
      </c>
      <c r="G37" s="6">
        <v>9</v>
      </c>
      <c r="H37" s="11">
        <f t="shared" si="0"/>
        <v>21.0210322580645</v>
      </c>
      <c r="I37" s="11">
        <f t="shared" si="1"/>
        <v>294.171032258064</v>
      </c>
      <c r="J37" s="11">
        <f t="shared" si="2"/>
        <v>0.222564728608374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3.2387027140837</v>
      </c>
      <c r="P37" s="11">
        <f t="shared" si="5"/>
        <v>0.720820990603243</v>
      </c>
      <c r="Q37" s="15">
        <f t="shared" si="6"/>
        <v>0.0937067287784215</v>
      </c>
      <c r="R37" s="11">
        <f t="shared" si="7"/>
        <v>0.129143083333333</v>
      </c>
      <c r="S37" s="16">
        <f t="shared" si="8"/>
        <v>0.725603929840778</v>
      </c>
      <c r="T37" s="3">
        <v>0.01</v>
      </c>
      <c r="U37" s="17">
        <f t="shared" si="9"/>
        <v>0.00725603929840778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0.0291560392984078</v>
      </c>
      <c r="AR37" s="24">
        <f t="shared" si="15"/>
        <v>99.3408333333333</v>
      </c>
      <c r="AS37" s="1">
        <f t="shared" si="16"/>
        <v>0.13</v>
      </c>
      <c r="AT37" s="2">
        <f t="shared" si="20"/>
        <v>3.95833333333333</v>
      </c>
      <c r="AU37" s="1">
        <f t="shared" si="17"/>
        <v>9985.89153057148</v>
      </c>
    </row>
    <row r="38" s="1" customFormat="1" ht="16.8" spans="1:47">
      <c r="A38" s="6"/>
      <c r="B38" s="6"/>
      <c r="C38" s="8">
        <v>9</v>
      </c>
      <c r="D38" s="9">
        <v>17.7019666666667</v>
      </c>
      <c r="E38" s="12">
        <f t="shared" si="18"/>
        <v>21.0210322580645</v>
      </c>
      <c r="F38" s="8" t="s">
        <v>109</v>
      </c>
      <c r="G38" s="6">
        <v>10</v>
      </c>
      <c r="H38" s="11">
        <f t="shared" si="0"/>
        <v>17.7019666666667</v>
      </c>
      <c r="I38" s="11">
        <f t="shared" si="1"/>
        <v>290.851966666667</v>
      </c>
      <c r="J38" s="11">
        <f t="shared" si="2"/>
        <v>0.152552214007735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3.51129005681379</v>
      </c>
      <c r="P38" s="11">
        <f t="shared" si="5"/>
        <v>0.535655072190289</v>
      </c>
      <c r="Q38" s="15">
        <f t="shared" si="6"/>
        <v>0.0696351593847376</v>
      </c>
      <c r="R38" s="11">
        <f t="shared" si="7"/>
        <v>0.129143083333333</v>
      </c>
      <c r="S38" s="16">
        <f t="shared" si="8"/>
        <v>0.53920936055864</v>
      </c>
      <c r="T38" s="3">
        <v>0.01</v>
      </c>
      <c r="U38" s="17">
        <f t="shared" si="9"/>
        <v>0.0053920936055864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0.0272920936055864</v>
      </c>
      <c r="AR38" s="24">
        <f t="shared" si="15"/>
        <v>99.3408333333333</v>
      </c>
      <c r="AS38" s="1">
        <f t="shared" si="16"/>
        <v>0.13</v>
      </c>
      <c r="AT38" s="2">
        <f t="shared" si="20"/>
        <v>3.95833333333333</v>
      </c>
      <c r="AU38" s="1">
        <f t="shared" si="17"/>
        <v>9347.49345060982</v>
      </c>
    </row>
    <row r="39" s="1" customFormat="1" ht="16.8" spans="1:47">
      <c r="A39" s="6"/>
      <c r="B39" s="6"/>
      <c r="C39" s="8">
        <v>10</v>
      </c>
      <c r="D39" s="9">
        <v>9.03196774193549</v>
      </c>
      <c r="E39" s="12">
        <f t="shared" si="18"/>
        <v>17.7019666666667</v>
      </c>
      <c r="F39" s="8" t="s">
        <v>109</v>
      </c>
      <c r="G39" s="6">
        <v>11</v>
      </c>
      <c r="H39" s="11">
        <f t="shared" si="0"/>
        <v>9.03196774193549</v>
      </c>
      <c r="I39" s="11">
        <f t="shared" si="1"/>
        <v>282.181967741935</v>
      </c>
      <c r="J39" s="11">
        <f t="shared" si="2"/>
        <v>0.0545401786202655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2.82685323539232</v>
      </c>
      <c r="O39" s="11">
        <f t="shared" si="19"/>
        <v>1.14219008256451</v>
      </c>
      <c r="P39" s="11">
        <f t="shared" si="5"/>
        <v>0.062295251121364</v>
      </c>
      <c r="Q39" s="15">
        <f t="shared" si="6"/>
        <v>0.00809838264577732</v>
      </c>
      <c r="R39" s="11">
        <f t="shared" si="7"/>
        <v>0.129143083333333</v>
      </c>
      <c r="S39" s="16">
        <f t="shared" si="8"/>
        <v>0.0627086053449295</v>
      </c>
      <c r="T39" s="3">
        <v>0.01</v>
      </c>
      <c r="U39" s="17">
        <f t="shared" si="9"/>
        <v>0.000627086053449295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0.0225270860534493</v>
      </c>
      <c r="AR39" s="24">
        <f t="shared" si="15"/>
        <v>99.3408333333333</v>
      </c>
      <c r="AS39" s="1">
        <f t="shared" si="16"/>
        <v>0.13</v>
      </c>
      <c r="AT39" s="2">
        <f t="shared" si="20"/>
        <v>3.95833333333333</v>
      </c>
      <c r="AU39" s="1">
        <f t="shared" si="17"/>
        <v>7715.4868508453</v>
      </c>
    </row>
    <row r="40" s="1" customFormat="1" ht="16.8" spans="1:48">
      <c r="A40" s="6"/>
      <c r="B40" s="6"/>
      <c r="C40" s="8">
        <v>11</v>
      </c>
      <c r="D40" s="9">
        <v>2.28136666666667</v>
      </c>
      <c r="E40" s="12">
        <f t="shared" si="18"/>
        <v>9.03196774193549</v>
      </c>
      <c r="F40" s="8" t="s">
        <v>111</v>
      </c>
      <c r="G40" s="6">
        <v>12</v>
      </c>
      <c r="H40" s="11">
        <f t="shared" si="0"/>
        <v>2.28136666666667</v>
      </c>
      <c r="I40" s="11">
        <f t="shared" si="1"/>
        <v>275.431366666667</v>
      </c>
      <c r="J40" s="11">
        <f t="shared" si="2"/>
        <v>0.0234117764868147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2.07330316477648</v>
      </c>
      <c r="P40" s="11">
        <f t="shared" si="5"/>
        <v>0.0485397102831525</v>
      </c>
      <c r="Q40" s="15">
        <f t="shared" si="6"/>
        <v>0.00631016233680982</v>
      </c>
      <c r="R40" s="11">
        <f t="shared" si="7"/>
        <v>0.129143083333333</v>
      </c>
      <c r="S40" s="16">
        <f t="shared" si="8"/>
        <v>0.0488617909216445</v>
      </c>
      <c r="T40" s="3">
        <v>0.01</v>
      </c>
      <c r="U40" s="17">
        <f t="shared" si="9"/>
        <v>0.000488617909216445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0.0223886179092164</v>
      </c>
      <c r="AR40" s="24">
        <f t="shared" si="15"/>
        <v>99.3408333333333</v>
      </c>
      <c r="AS40" s="1">
        <f t="shared" si="16"/>
        <v>0.13</v>
      </c>
      <c r="AT40" s="2">
        <f t="shared" si="20"/>
        <v>3.95833333333333</v>
      </c>
      <c r="AU40" s="1">
        <f t="shared" si="17"/>
        <v>7668.06175806788</v>
      </c>
      <c r="AV40" s="1">
        <f>SUM(AU29:AU40)</f>
        <v>112517.114813125</v>
      </c>
    </row>
    <row r="41" s="1" customFormat="1" ht="16.8" spans="1:46">
      <c r="A41" s="6"/>
      <c r="B41" s="6"/>
      <c r="C41" s="8">
        <v>12</v>
      </c>
      <c r="D41" s="9">
        <v>-2.91516129032258</v>
      </c>
      <c r="E41" s="12">
        <f t="shared" si="18"/>
        <v>2.28136666666667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-6.49448387096774</v>
      </c>
      <c r="E44" s="8"/>
      <c r="F44" s="8"/>
      <c r="G44" s="6">
        <v>1</v>
      </c>
      <c r="H44" s="11">
        <f t="shared" ref="H44:H55" si="21">E45</f>
        <v>-6.49448387096774</v>
      </c>
      <c r="I44" s="11">
        <f t="shared" ref="I44:I55" si="22">H44+273.15</f>
        <v>266.655516129032</v>
      </c>
      <c r="J44" s="11">
        <f t="shared" ref="J44:J55" si="23">EXP(($C$18*(I44-$C$16))/($C$19*I44*$C$16))</f>
        <v>0.00731412303246287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0.0071119606718456</v>
      </c>
      <c r="Q44" s="15">
        <f t="shared" ref="Q44:Q55" si="27">P44*$B$46</f>
        <v>0.000924554887339928</v>
      </c>
      <c r="R44" s="11">
        <f t="shared" ref="R44:R55" si="28">L44*$B$46</f>
        <v>0.1264068</v>
      </c>
      <c r="S44" s="16">
        <f t="shared" ref="S44:S55" si="29">Q44/R44</f>
        <v>0.00731412303246287</v>
      </c>
      <c r="T44" s="3">
        <v>0.01</v>
      </c>
      <c r="U44" s="17">
        <f t="shared" ref="U44:U55" si="30">S44*T44</f>
        <v>7.31412303246287e-5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0.0191731412303246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13.0833333333333</v>
      </c>
      <c r="AU44" s="1">
        <f t="shared" ref="AU44:AU55" si="38">AT44*10000*AS44*0.67*AR44*AQ44</f>
        <v>21245.0089135994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-4.75145161290323</v>
      </c>
      <c r="E45" s="12">
        <f t="shared" ref="E45:E56" si="39">D44</f>
        <v>-6.49448387096774</v>
      </c>
      <c r="F45" s="8" t="s">
        <v>109</v>
      </c>
      <c r="G45" s="6">
        <v>2</v>
      </c>
      <c r="H45" s="11">
        <f t="shared" si="21"/>
        <v>-4.75145161290323</v>
      </c>
      <c r="I45" s="11">
        <f t="shared" si="22"/>
        <v>268.398548387097</v>
      </c>
      <c r="J45" s="11">
        <f t="shared" si="23"/>
        <v>0.00927144549084443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1.93760803932815</v>
      </c>
      <c r="P45" s="11">
        <f t="shared" si="26"/>
        <v>0.0179644273192529</v>
      </c>
      <c r="Q45" s="15">
        <f t="shared" si="27"/>
        <v>0.00233537555150288</v>
      </c>
      <c r="R45" s="11">
        <f t="shared" si="28"/>
        <v>0.1264068</v>
      </c>
      <c r="S45" s="16">
        <f t="shared" si="29"/>
        <v>0.0184750784886801</v>
      </c>
      <c r="T45" s="3">
        <v>0.01</v>
      </c>
      <c r="U45" s="17">
        <f t="shared" si="30"/>
        <v>0.000184750784886801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0.0192847507848868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13.0833333333333</v>
      </c>
      <c r="AU45" s="1">
        <f t="shared" si="38"/>
        <v>21368.6791016522</v>
      </c>
    </row>
    <row r="46" s="1" customFormat="1" ht="16.8" spans="1:47">
      <c r="A46" s="6" t="s">
        <v>72</v>
      </c>
      <c r="B46" s="6">
        <v>0.13</v>
      </c>
      <c r="C46" s="8">
        <v>2</v>
      </c>
      <c r="D46" s="9">
        <v>1.89582142857143</v>
      </c>
      <c r="E46" s="12">
        <f t="shared" si="39"/>
        <v>-4.75145161290323</v>
      </c>
      <c r="F46" s="8" t="s">
        <v>109</v>
      </c>
      <c r="G46" s="6">
        <v>3</v>
      </c>
      <c r="H46" s="11">
        <f t="shared" si="21"/>
        <v>1.89582142857143</v>
      </c>
      <c r="I46" s="11">
        <f t="shared" si="22"/>
        <v>275.045821428571</v>
      </c>
      <c r="J46" s="11">
        <f t="shared" si="23"/>
        <v>0.0222799206940253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2.8920036120089</v>
      </c>
      <c r="P46" s="11">
        <f t="shared" si="26"/>
        <v>0.064433611122393</v>
      </c>
      <c r="Q46" s="15">
        <f t="shared" si="27"/>
        <v>0.00837636944591109</v>
      </c>
      <c r="R46" s="11">
        <f t="shared" si="28"/>
        <v>0.1264068</v>
      </c>
      <c r="S46" s="16">
        <f t="shared" si="29"/>
        <v>0.0662651807174226</v>
      </c>
      <c r="T46" s="3">
        <v>0.01</v>
      </c>
      <c r="U46" s="17">
        <f t="shared" si="30"/>
        <v>0.000662651807174226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0.0197626518071742</v>
      </c>
      <c r="AR46" s="24">
        <f t="shared" si="36"/>
        <v>97.236</v>
      </c>
      <c r="AS46" s="1">
        <f t="shared" si="37"/>
        <v>0.13</v>
      </c>
      <c r="AT46" s="2">
        <f t="shared" si="41"/>
        <v>13.0833333333333</v>
      </c>
      <c r="AU46" s="1">
        <f t="shared" si="38"/>
        <v>21898.2225581128</v>
      </c>
    </row>
    <row r="47" s="1" customFormat="1" ht="16.8" spans="1:47">
      <c r="A47" s="6"/>
      <c r="B47" s="6"/>
      <c r="C47" s="8">
        <v>3</v>
      </c>
      <c r="D47" s="9">
        <v>6.50477419354839</v>
      </c>
      <c r="E47" s="12">
        <f t="shared" si="39"/>
        <v>1.89582142857143</v>
      </c>
      <c r="F47" s="8" t="s">
        <v>109</v>
      </c>
      <c r="G47" s="6">
        <v>4</v>
      </c>
      <c r="H47" s="11">
        <f t="shared" si="21"/>
        <v>6.50477419354839</v>
      </c>
      <c r="I47" s="11">
        <f t="shared" si="22"/>
        <v>279.654774193548</v>
      </c>
      <c r="J47" s="11">
        <f t="shared" si="23"/>
        <v>0.0399296242054619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3.79993000088651</v>
      </c>
      <c r="P47" s="11">
        <f t="shared" si="26"/>
        <v>0.151729776942459</v>
      </c>
      <c r="Q47" s="15">
        <f t="shared" si="27"/>
        <v>0.0197248710025196</v>
      </c>
      <c r="R47" s="11">
        <f t="shared" si="28"/>
        <v>0.1264068</v>
      </c>
      <c r="S47" s="16">
        <f t="shared" si="29"/>
        <v>0.156042799932596</v>
      </c>
      <c r="T47" s="3">
        <v>0.01</v>
      </c>
      <c r="U47" s="17">
        <f t="shared" si="30"/>
        <v>0.00156042799932596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0.020660427999326</v>
      </c>
      <c r="AR47" s="24">
        <f t="shared" si="36"/>
        <v>97.236</v>
      </c>
      <c r="AS47" s="1">
        <f t="shared" si="37"/>
        <v>0.13</v>
      </c>
      <c r="AT47" s="2">
        <f t="shared" si="41"/>
        <v>13.0833333333333</v>
      </c>
      <c r="AU47" s="1">
        <f t="shared" si="38"/>
        <v>22893.0132903959</v>
      </c>
    </row>
    <row r="48" s="1" customFormat="1" ht="16.8" spans="1:47">
      <c r="A48" s="6"/>
      <c r="B48" s="6"/>
      <c r="C48" s="8">
        <v>4</v>
      </c>
      <c r="D48" s="9">
        <v>10.2070333333333</v>
      </c>
      <c r="E48" s="12">
        <f t="shared" si="39"/>
        <v>6.50477419354839</v>
      </c>
      <c r="F48" s="8" t="s">
        <v>109</v>
      </c>
      <c r="G48" s="6">
        <v>5</v>
      </c>
      <c r="H48" s="11">
        <f t="shared" si="21"/>
        <v>10.2070333333333</v>
      </c>
      <c r="I48" s="11">
        <f t="shared" si="22"/>
        <v>283.357033333333</v>
      </c>
      <c r="J48" s="11">
        <f t="shared" si="23"/>
        <v>0.0629304035643947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3.46579021274685</v>
      </c>
      <c r="O48" s="11">
        <f t="shared" si="40"/>
        <v>1.1547700111972</v>
      </c>
      <c r="P48" s="11">
        <f t="shared" si="26"/>
        <v>0.0726701428287005</v>
      </c>
      <c r="Q48" s="15">
        <f t="shared" si="27"/>
        <v>0.00944711856773107</v>
      </c>
      <c r="R48" s="11">
        <f t="shared" si="28"/>
        <v>0.1264068</v>
      </c>
      <c r="S48" s="16">
        <f t="shared" si="29"/>
        <v>0.0747358414874126</v>
      </c>
      <c r="T48" s="3">
        <v>0.01</v>
      </c>
      <c r="U48" s="17">
        <f t="shared" si="30"/>
        <v>0.000747358414874126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0.0287973584148741</v>
      </c>
      <c r="AR48" s="24">
        <f t="shared" si="36"/>
        <v>97.236</v>
      </c>
      <c r="AS48" s="1">
        <f t="shared" si="37"/>
        <v>0.13</v>
      </c>
      <c r="AT48" s="2">
        <f t="shared" si="41"/>
        <v>13.0833333333333</v>
      </c>
      <c r="AU48" s="1">
        <f t="shared" si="38"/>
        <v>31909.2280634997</v>
      </c>
    </row>
    <row r="49" s="1" customFormat="1" ht="16.8" spans="1:47">
      <c r="A49" s="6"/>
      <c r="B49" s="6"/>
      <c r="C49" s="8">
        <v>5</v>
      </c>
      <c r="D49" s="9">
        <v>16.822935483871</v>
      </c>
      <c r="E49" s="12">
        <f t="shared" si="39"/>
        <v>10.2070333333333</v>
      </c>
      <c r="F49" s="8" t="s">
        <v>111</v>
      </c>
      <c r="G49" s="6">
        <v>6</v>
      </c>
      <c r="H49" s="11">
        <f t="shared" si="21"/>
        <v>16.822935483871</v>
      </c>
      <c r="I49" s="11">
        <f t="shared" si="22"/>
        <v>289.972935483871</v>
      </c>
      <c r="J49" s="11">
        <f t="shared" si="23"/>
        <v>0.13783048495269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2.0544598683685</v>
      </c>
      <c r="P49" s="11">
        <f t="shared" si="26"/>
        <v>0.28316719997307</v>
      </c>
      <c r="Q49" s="15">
        <f t="shared" si="27"/>
        <v>0.0368117359964992</v>
      </c>
      <c r="R49" s="11">
        <f t="shared" si="28"/>
        <v>0.1264068</v>
      </c>
      <c r="S49" s="16">
        <f t="shared" si="29"/>
        <v>0.291216421873658</v>
      </c>
      <c r="T49" s="3">
        <v>0.01</v>
      </c>
      <c r="U49" s="17">
        <f t="shared" si="30"/>
        <v>0.00291216421873658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0.0309621642187366</v>
      </c>
      <c r="AR49" s="24">
        <f t="shared" si="36"/>
        <v>97.236</v>
      </c>
      <c r="AS49" s="1">
        <f t="shared" si="37"/>
        <v>0.13</v>
      </c>
      <c r="AT49" s="2">
        <f t="shared" si="41"/>
        <v>13.0833333333333</v>
      </c>
      <c r="AU49" s="1">
        <f t="shared" si="38"/>
        <v>34307.9648196098</v>
      </c>
    </row>
    <row r="50" s="1" customFormat="1" ht="16.8" spans="1:47">
      <c r="A50" s="6"/>
      <c r="B50" s="6"/>
      <c r="C50" s="8">
        <v>6</v>
      </c>
      <c r="D50" s="9">
        <v>21.7851666666667</v>
      </c>
      <c r="E50" s="12">
        <f t="shared" si="39"/>
        <v>16.822935483871</v>
      </c>
      <c r="F50" s="8" t="s">
        <v>109</v>
      </c>
      <c r="G50" s="6">
        <v>7</v>
      </c>
      <c r="H50" s="11">
        <f t="shared" si="21"/>
        <v>21.7851666666667</v>
      </c>
      <c r="I50" s="11">
        <f t="shared" si="22"/>
        <v>294.935166666667</v>
      </c>
      <c r="J50" s="11">
        <f t="shared" si="23"/>
        <v>0.24249301276617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2.74365266839543</v>
      </c>
      <c r="P50" s="11">
        <f t="shared" si="26"/>
        <v>0.66531660154315</v>
      </c>
      <c r="Q50" s="15">
        <f t="shared" si="27"/>
        <v>0.0864911582006094</v>
      </c>
      <c r="R50" s="11">
        <f t="shared" si="28"/>
        <v>0.1264068</v>
      </c>
      <c r="S50" s="16">
        <f t="shared" si="29"/>
        <v>0.684228682322545</v>
      </c>
      <c r="T50" s="3">
        <v>0.01</v>
      </c>
      <c r="U50" s="17">
        <f t="shared" si="30"/>
        <v>0.00684228682322545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0.0348922868232254</v>
      </c>
      <c r="AR50" s="24">
        <f t="shared" si="36"/>
        <v>97.236</v>
      </c>
      <c r="AS50" s="1">
        <f t="shared" si="37"/>
        <v>0.13</v>
      </c>
      <c r="AT50" s="2">
        <f t="shared" si="41"/>
        <v>13.0833333333333</v>
      </c>
      <c r="AU50" s="1">
        <f t="shared" si="38"/>
        <v>38662.780170985</v>
      </c>
    </row>
    <row r="51" s="1" customFormat="1" ht="16.8" spans="1:47">
      <c r="A51" s="6"/>
      <c r="B51" s="6"/>
      <c r="C51" s="8">
        <v>7</v>
      </c>
      <c r="D51" s="9">
        <v>23.0627419354839</v>
      </c>
      <c r="E51" s="12">
        <f t="shared" si="39"/>
        <v>21.7851666666667</v>
      </c>
      <c r="F51" s="8" t="s">
        <v>109</v>
      </c>
      <c r="G51" s="6">
        <v>8</v>
      </c>
      <c r="H51" s="11">
        <f t="shared" si="21"/>
        <v>23.0627419354839</v>
      </c>
      <c r="I51" s="11">
        <f t="shared" si="22"/>
        <v>296.212741935484</v>
      </c>
      <c r="J51" s="11">
        <f t="shared" si="23"/>
        <v>0.279600117235394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3.05069606685228</v>
      </c>
      <c r="P51" s="11">
        <f t="shared" si="26"/>
        <v>0.852974977941454</v>
      </c>
      <c r="Q51" s="15">
        <f t="shared" si="27"/>
        <v>0.110886747132389</v>
      </c>
      <c r="R51" s="11">
        <f t="shared" si="28"/>
        <v>0.1264068</v>
      </c>
      <c r="S51" s="16">
        <f t="shared" si="29"/>
        <v>0.877221376796098</v>
      </c>
      <c r="T51" s="3">
        <v>0.01</v>
      </c>
      <c r="U51" s="17">
        <f t="shared" si="30"/>
        <v>0.00877221376796098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0.036822213767961</v>
      </c>
      <c r="AR51" s="24">
        <f t="shared" si="36"/>
        <v>97.236</v>
      </c>
      <c r="AS51" s="1">
        <f t="shared" si="37"/>
        <v>0.13</v>
      </c>
      <c r="AT51" s="2">
        <f t="shared" si="41"/>
        <v>13.0833333333333</v>
      </c>
      <c r="AU51" s="1">
        <f t="shared" si="38"/>
        <v>40801.25683743</v>
      </c>
    </row>
    <row r="52" s="1" customFormat="1" ht="16.8" spans="1:47">
      <c r="A52" s="6"/>
      <c r="B52" s="6"/>
      <c r="C52" s="8">
        <v>8</v>
      </c>
      <c r="D52" s="9">
        <v>21.0210322580645</v>
      </c>
      <c r="E52" s="12">
        <f t="shared" si="39"/>
        <v>23.0627419354839</v>
      </c>
      <c r="F52" s="8" t="s">
        <v>109</v>
      </c>
      <c r="G52" s="6">
        <v>9</v>
      </c>
      <c r="H52" s="11">
        <f t="shared" si="21"/>
        <v>21.0210322580645</v>
      </c>
      <c r="I52" s="11">
        <f t="shared" si="22"/>
        <v>294.171032258064</v>
      </c>
      <c r="J52" s="11">
        <f t="shared" si="23"/>
        <v>0.222564728608374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3.17008108891083</v>
      </c>
      <c r="P52" s="11">
        <f t="shared" si="26"/>
        <v>0.705548237219978</v>
      </c>
      <c r="Q52" s="15">
        <f t="shared" si="27"/>
        <v>0.0917212708385971</v>
      </c>
      <c r="R52" s="11">
        <f t="shared" si="28"/>
        <v>0.1264068</v>
      </c>
      <c r="S52" s="16">
        <f t="shared" si="29"/>
        <v>0.725603929840777</v>
      </c>
      <c r="T52" s="3">
        <v>0.01</v>
      </c>
      <c r="U52" s="17">
        <f t="shared" si="30"/>
        <v>0.00725603929840777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0.0263560392984078</v>
      </c>
      <c r="AR52" s="24">
        <f t="shared" si="36"/>
        <v>97.236</v>
      </c>
      <c r="AS52" s="1">
        <f t="shared" si="37"/>
        <v>0.13</v>
      </c>
      <c r="AT52" s="2">
        <f t="shared" si="41"/>
        <v>13.0833333333333</v>
      </c>
      <c r="AU52" s="1">
        <f t="shared" si="38"/>
        <v>29204.0977060267</v>
      </c>
    </row>
    <row r="53" s="1" customFormat="1" ht="16.8" spans="1:47">
      <c r="A53" s="6"/>
      <c r="B53" s="6"/>
      <c r="C53" s="8">
        <v>9</v>
      </c>
      <c r="D53" s="9">
        <v>17.7019666666667</v>
      </c>
      <c r="E53" s="12">
        <f t="shared" si="39"/>
        <v>21.0210322580645</v>
      </c>
      <c r="F53" s="8" t="s">
        <v>109</v>
      </c>
      <c r="G53" s="6">
        <v>10</v>
      </c>
      <c r="H53" s="11">
        <f t="shared" si="21"/>
        <v>17.7019666666667</v>
      </c>
      <c r="I53" s="11">
        <f t="shared" si="22"/>
        <v>290.851966666667</v>
      </c>
      <c r="J53" s="11">
        <f t="shared" si="23"/>
        <v>0.152552214007735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3.43689285169085</v>
      </c>
      <c r="P53" s="11">
        <f t="shared" si="26"/>
        <v>0.524305613832798</v>
      </c>
      <c r="Q53" s="15">
        <f t="shared" si="27"/>
        <v>0.0681597297982637</v>
      </c>
      <c r="R53" s="11">
        <f t="shared" si="28"/>
        <v>0.1264068</v>
      </c>
      <c r="S53" s="16">
        <f t="shared" si="29"/>
        <v>0.539209360558638</v>
      </c>
      <c r="T53" s="3">
        <v>0.01</v>
      </c>
      <c r="U53" s="17">
        <f t="shared" si="30"/>
        <v>0.00539209360558638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0.0244920936055864</v>
      </c>
      <c r="AR53" s="24">
        <f t="shared" si="36"/>
        <v>97.236</v>
      </c>
      <c r="AS53" s="1">
        <f t="shared" si="37"/>
        <v>0.13</v>
      </c>
      <c r="AT53" s="2">
        <f t="shared" si="41"/>
        <v>13.0833333333333</v>
      </c>
      <c r="AU53" s="1">
        <f t="shared" si="38"/>
        <v>27138.7322876662</v>
      </c>
    </row>
    <row r="54" s="1" customFormat="1" ht="16.8" spans="1:47">
      <c r="A54" s="6"/>
      <c r="B54" s="6"/>
      <c r="C54" s="8">
        <v>10</v>
      </c>
      <c r="D54" s="9">
        <v>9.03196774193549</v>
      </c>
      <c r="E54" s="12">
        <f t="shared" si="39"/>
        <v>17.7019666666667</v>
      </c>
      <c r="F54" s="8" t="s">
        <v>109</v>
      </c>
      <c r="G54" s="6">
        <v>11</v>
      </c>
      <c r="H54" s="11">
        <f t="shared" si="21"/>
        <v>9.03196774193549</v>
      </c>
      <c r="I54" s="11">
        <f t="shared" si="22"/>
        <v>282.181967741935</v>
      </c>
      <c r="J54" s="11">
        <f t="shared" si="23"/>
        <v>0.0545401786202655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2.76695787596515</v>
      </c>
      <c r="O54" s="11">
        <f t="shared" si="40"/>
        <v>1.1179893618929</v>
      </c>
      <c r="P54" s="11">
        <f t="shared" si="26"/>
        <v>0.0609753394931955</v>
      </c>
      <c r="Q54" s="15">
        <f t="shared" si="27"/>
        <v>0.00792679413411541</v>
      </c>
      <c r="R54" s="11">
        <f t="shared" si="28"/>
        <v>0.1264068</v>
      </c>
      <c r="S54" s="16">
        <f t="shared" si="29"/>
        <v>0.0627086053449293</v>
      </c>
      <c r="T54" s="3">
        <v>0.01</v>
      </c>
      <c r="U54" s="17">
        <f t="shared" si="30"/>
        <v>0.000627086053449293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0.0197270860534493</v>
      </c>
      <c r="AR54" s="24">
        <f t="shared" si="36"/>
        <v>97.236</v>
      </c>
      <c r="AS54" s="1">
        <f t="shared" si="37"/>
        <v>0.13</v>
      </c>
      <c r="AT54" s="2">
        <f t="shared" si="41"/>
        <v>13.0833333333333</v>
      </c>
      <c r="AU54" s="1">
        <f t="shared" si="38"/>
        <v>21858.813535573</v>
      </c>
    </row>
    <row r="55" s="1" customFormat="1" ht="16.8" spans="1:48">
      <c r="A55" s="6"/>
      <c r="B55" s="6"/>
      <c r="C55" s="8">
        <v>11</v>
      </c>
      <c r="D55" s="9">
        <v>2.28136666666667</v>
      </c>
      <c r="E55" s="12">
        <f t="shared" si="39"/>
        <v>9.03196774193549</v>
      </c>
      <c r="F55" s="8" t="s">
        <v>111</v>
      </c>
      <c r="G55" s="6">
        <v>12</v>
      </c>
      <c r="H55" s="11">
        <f t="shared" si="21"/>
        <v>2.28136666666667</v>
      </c>
      <c r="I55" s="11">
        <f t="shared" si="22"/>
        <v>275.431366666667</v>
      </c>
      <c r="J55" s="11">
        <f t="shared" si="23"/>
        <v>0.0234117764868147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2.02937402239971</v>
      </c>
      <c r="P55" s="11">
        <f t="shared" si="26"/>
        <v>0.0475112510205701</v>
      </c>
      <c r="Q55" s="15">
        <f t="shared" si="27"/>
        <v>0.00617646263267411</v>
      </c>
      <c r="R55" s="11">
        <f t="shared" si="28"/>
        <v>0.1264068</v>
      </c>
      <c r="S55" s="16">
        <f t="shared" si="29"/>
        <v>0.0488617909216443</v>
      </c>
      <c r="T55" s="3">
        <v>0.01</v>
      </c>
      <c r="U55" s="17">
        <f t="shared" si="30"/>
        <v>0.000488617909216443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0.0195886179092164</v>
      </c>
      <c r="AR55" s="24">
        <f t="shared" si="36"/>
        <v>97.236</v>
      </c>
      <c r="AS55" s="1">
        <f t="shared" si="37"/>
        <v>0.13</v>
      </c>
      <c r="AT55" s="2">
        <f t="shared" si="41"/>
        <v>13.0833333333333</v>
      </c>
      <c r="AU55" s="1">
        <f t="shared" si="38"/>
        <v>21705.3823933758</v>
      </c>
      <c r="AV55" s="1">
        <f>SUM(AU44:AU55)</f>
        <v>332993.179677927</v>
      </c>
    </row>
    <row r="56" s="1" customFormat="1" ht="16.8" spans="1:46">
      <c r="A56" s="6"/>
      <c r="B56" s="6"/>
      <c r="C56" s="8">
        <v>12</v>
      </c>
      <c r="D56" s="9">
        <v>-2.91516129032258</v>
      </c>
      <c r="E56" s="12">
        <f t="shared" si="39"/>
        <v>2.28136666666667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-6.49448387096774</v>
      </c>
      <c r="E60" s="8"/>
      <c r="F60" s="8"/>
      <c r="G60" s="6">
        <v>1</v>
      </c>
      <c r="H60" s="11">
        <f t="shared" ref="H60:H71" si="42">E61</f>
        <v>-6.49448387096774</v>
      </c>
      <c r="I60" s="11">
        <f t="shared" ref="I60:I71" si="43">H60+273.15</f>
        <v>266.655516129032</v>
      </c>
      <c r="J60" s="11">
        <f t="shared" ref="J60:J71" si="44">EXP(($C$18*(I60-$C$16))/($C$19*I60*$C$16))</f>
        <v>0.00731412303246287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0.010091295547889</v>
      </c>
      <c r="Q60" s="15">
        <f t="shared" ref="Q60:Q71" si="48">P60*$B$62</f>
        <v>0.0010091295547889</v>
      </c>
      <c r="R60" s="11">
        <f t="shared" ref="R60:R71" si="49">L60*$B$62</f>
        <v>0.13797</v>
      </c>
      <c r="S60" s="16">
        <f t="shared" ref="S60:S71" si="50">Q60/R60</f>
        <v>0.00731412303246287</v>
      </c>
      <c r="T60" s="3">
        <v>0.01</v>
      </c>
      <c r="U60" s="17">
        <f t="shared" ref="U60:U71" si="51">S60*T60</f>
        <v>7.31412303246287e-5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0.0123731412303246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-4.75145161290323</v>
      </c>
      <c r="E61" s="12">
        <f t="shared" ref="E61:E72" si="60">D60</f>
        <v>-6.49448387096774</v>
      </c>
      <c r="F61" s="8" t="s">
        <v>109</v>
      </c>
      <c r="G61" s="6">
        <v>2</v>
      </c>
      <c r="H61" s="11">
        <f t="shared" si="42"/>
        <v>-4.75145161290323</v>
      </c>
      <c r="I61" s="11">
        <f t="shared" si="43"/>
        <v>268.398548387097</v>
      </c>
      <c r="J61" s="11">
        <f t="shared" si="44"/>
        <v>0.00927144549084443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2.74930870445211</v>
      </c>
      <c r="P61" s="11">
        <f t="shared" si="47"/>
        <v>0.0254900657908319</v>
      </c>
      <c r="Q61" s="15">
        <f t="shared" si="48"/>
        <v>0.00254900657908319</v>
      </c>
      <c r="R61" s="11">
        <f t="shared" si="49"/>
        <v>0.13797</v>
      </c>
      <c r="S61" s="16">
        <f t="shared" si="50"/>
        <v>0.0184750784886801</v>
      </c>
      <c r="T61" s="3">
        <v>0.01</v>
      </c>
      <c r="U61" s="17">
        <f t="shared" si="51"/>
        <v>0.000184750784886801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0.0124847507848868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ht="16.8" spans="1:47">
      <c r="A62" s="6" t="s">
        <v>72</v>
      </c>
      <c r="B62" s="6">
        <v>0.1</v>
      </c>
      <c r="C62" s="8">
        <v>2</v>
      </c>
      <c r="D62" s="9">
        <v>1.89582142857143</v>
      </c>
      <c r="E62" s="12">
        <f t="shared" si="60"/>
        <v>-4.75145161290323</v>
      </c>
      <c r="F62" s="8" t="s">
        <v>109</v>
      </c>
      <c r="G62" s="6">
        <v>3</v>
      </c>
      <c r="H62" s="11">
        <f t="shared" si="42"/>
        <v>1.89582142857143</v>
      </c>
      <c r="I62" s="11">
        <f t="shared" si="43"/>
        <v>275.045821428571</v>
      </c>
      <c r="J62" s="11">
        <f t="shared" si="44"/>
        <v>0.0222799206940253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4.10351863866128</v>
      </c>
      <c r="P62" s="11">
        <f t="shared" si="47"/>
        <v>0.0914260698358279</v>
      </c>
      <c r="Q62" s="15">
        <f t="shared" si="48"/>
        <v>0.00914260698358279</v>
      </c>
      <c r="R62" s="11">
        <f t="shared" si="49"/>
        <v>0.13797</v>
      </c>
      <c r="S62" s="16">
        <f t="shared" si="50"/>
        <v>0.0662651807174225</v>
      </c>
      <c r="T62" s="3">
        <v>0.01</v>
      </c>
      <c r="U62" s="17">
        <f t="shared" si="51"/>
        <v>0.000662651807174225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0.0129626518071742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ht="16.8" spans="1:47">
      <c r="A63" s="6"/>
      <c r="B63" s="6"/>
      <c r="C63" s="8">
        <v>3</v>
      </c>
      <c r="D63" s="9">
        <v>6.50477419354839</v>
      </c>
      <c r="E63" s="12">
        <f t="shared" si="60"/>
        <v>1.89582142857143</v>
      </c>
      <c r="F63" s="8" t="s">
        <v>109</v>
      </c>
      <c r="G63" s="6">
        <v>4</v>
      </c>
      <c r="H63" s="11">
        <f t="shared" si="42"/>
        <v>6.50477419354839</v>
      </c>
      <c r="I63" s="11">
        <f t="shared" si="43"/>
        <v>279.654774193548</v>
      </c>
      <c r="J63" s="11">
        <f t="shared" si="44"/>
        <v>0.0399296242054619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5.39179256882545</v>
      </c>
      <c r="P63" s="11">
        <f t="shared" si="47"/>
        <v>0.215292251067002</v>
      </c>
      <c r="Q63" s="15">
        <f t="shared" si="48"/>
        <v>0.0215292251067002</v>
      </c>
      <c r="R63" s="11">
        <f t="shared" si="49"/>
        <v>0.13797</v>
      </c>
      <c r="S63" s="16">
        <f t="shared" si="50"/>
        <v>0.156042799932596</v>
      </c>
      <c r="T63" s="3">
        <v>0.01</v>
      </c>
      <c r="U63" s="17">
        <f t="shared" si="51"/>
        <v>0.00156042799932596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0.013860427999326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ht="16.8" spans="1:47">
      <c r="A64" s="6"/>
      <c r="B64" s="6"/>
      <c r="C64" s="8">
        <v>4</v>
      </c>
      <c r="D64" s="9">
        <v>10.2070333333333</v>
      </c>
      <c r="E64" s="12">
        <f t="shared" si="60"/>
        <v>6.50477419354839</v>
      </c>
      <c r="F64" s="8" t="s">
        <v>109</v>
      </c>
      <c r="G64" s="6">
        <v>5</v>
      </c>
      <c r="H64" s="11">
        <f t="shared" si="42"/>
        <v>10.2070333333333</v>
      </c>
      <c r="I64" s="11">
        <f t="shared" si="43"/>
        <v>283.357033333333</v>
      </c>
      <c r="J64" s="11">
        <f t="shared" si="44"/>
        <v>0.0629304035643947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4.91767530187053</v>
      </c>
      <c r="O64" s="11">
        <f t="shared" si="61"/>
        <v>1.63852501588792</v>
      </c>
      <c r="P64" s="11">
        <f t="shared" si="47"/>
        <v>0.103113040500183</v>
      </c>
      <c r="Q64" s="15">
        <f t="shared" si="48"/>
        <v>0.0103113040500183</v>
      </c>
      <c r="R64" s="11">
        <f t="shared" si="49"/>
        <v>0.13797</v>
      </c>
      <c r="S64" s="16">
        <f t="shared" si="50"/>
        <v>0.0747358414874125</v>
      </c>
      <c r="T64" s="3">
        <v>0.01</v>
      </c>
      <c r="U64" s="17">
        <f t="shared" si="51"/>
        <v>0.000747358414874125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0.0187973584148741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ht="16.8" spans="1:47">
      <c r="A65" s="6"/>
      <c r="B65" s="6"/>
      <c r="C65" s="8">
        <v>5</v>
      </c>
      <c r="D65" s="9">
        <v>16.822935483871</v>
      </c>
      <c r="E65" s="12">
        <f t="shared" si="60"/>
        <v>10.2070333333333</v>
      </c>
      <c r="F65" s="8" t="s">
        <v>111</v>
      </c>
      <c r="G65" s="6">
        <v>6</v>
      </c>
      <c r="H65" s="11">
        <f t="shared" si="42"/>
        <v>16.822935483871</v>
      </c>
      <c r="I65" s="11">
        <f t="shared" si="43"/>
        <v>289.972935483871</v>
      </c>
      <c r="J65" s="11">
        <f t="shared" si="44"/>
        <v>0.13783048495269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2.91511197538774</v>
      </c>
      <c r="P65" s="11">
        <f t="shared" si="47"/>
        <v>0.401791297259086</v>
      </c>
      <c r="Q65" s="15">
        <f t="shared" si="48"/>
        <v>0.0401791297259086</v>
      </c>
      <c r="R65" s="11">
        <f t="shared" si="49"/>
        <v>0.13797</v>
      </c>
      <c r="S65" s="16">
        <f t="shared" si="50"/>
        <v>0.291216421873658</v>
      </c>
      <c r="T65" s="3">
        <v>0.01</v>
      </c>
      <c r="U65" s="17">
        <f t="shared" si="51"/>
        <v>0.00291216421873658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0.0209621642187366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ht="16.8" spans="1:47">
      <c r="A66" s="6"/>
      <c r="B66" s="6"/>
      <c r="C66" s="8">
        <v>6</v>
      </c>
      <c r="D66" s="9">
        <v>21.7851666666667</v>
      </c>
      <c r="E66" s="12">
        <f t="shared" si="60"/>
        <v>16.822935483871</v>
      </c>
      <c r="F66" s="8" t="s">
        <v>109</v>
      </c>
      <c r="G66" s="6">
        <v>7</v>
      </c>
      <c r="H66" s="11">
        <f t="shared" si="42"/>
        <v>21.7851666666667</v>
      </c>
      <c r="I66" s="11">
        <f t="shared" si="43"/>
        <v>294.935166666667</v>
      </c>
      <c r="J66" s="11">
        <f t="shared" si="44"/>
        <v>0.24249301276617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3.89302067812865</v>
      </c>
      <c r="P66" s="11">
        <f t="shared" si="47"/>
        <v>0.944030313000414</v>
      </c>
      <c r="Q66" s="15">
        <f t="shared" si="48"/>
        <v>0.0944030313000414</v>
      </c>
      <c r="R66" s="11">
        <f t="shared" si="49"/>
        <v>0.13797</v>
      </c>
      <c r="S66" s="16">
        <f t="shared" si="50"/>
        <v>0.684228682322544</v>
      </c>
      <c r="T66" s="3">
        <v>0.01</v>
      </c>
      <c r="U66" s="17">
        <f t="shared" si="51"/>
        <v>0.00684228682322544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0.0248922868232254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ht="16.8" spans="1:47">
      <c r="A67" s="6"/>
      <c r="B67" s="6"/>
      <c r="C67" s="8">
        <v>7</v>
      </c>
      <c r="D67" s="9">
        <v>23.0627419354839</v>
      </c>
      <c r="E67" s="12">
        <f t="shared" si="60"/>
        <v>21.7851666666667</v>
      </c>
      <c r="F67" s="8" t="s">
        <v>109</v>
      </c>
      <c r="G67" s="6">
        <v>8</v>
      </c>
      <c r="H67" s="11">
        <f t="shared" si="42"/>
        <v>23.0627419354839</v>
      </c>
      <c r="I67" s="11">
        <f t="shared" si="43"/>
        <v>296.212741935484</v>
      </c>
      <c r="J67" s="11">
        <f t="shared" si="44"/>
        <v>0.279600117235394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4.32869036512824</v>
      </c>
      <c r="P67" s="11">
        <f t="shared" si="47"/>
        <v>1.21030233356558</v>
      </c>
      <c r="Q67" s="15">
        <f t="shared" si="48"/>
        <v>0.121030233356558</v>
      </c>
      <c r="R67" s="11">
        <f t="shared" si="49"/>
        <v>0.13797</v>
      </c>
      <c r="S67" s="16">
        <f t="shared" si="50"/>
        <v>0.877221376796097</v>
      </c>
      <c r="T67" s="3">
        <v>0.01</v>
      </c>
      <c r="U67" s="17">
        <f t="shared" si="51"/>
        <v>0.00877221376796097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0.026822213767961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ht="16.8" spans="1:47">
      <c r="A68" s="6"/>
      <c r="B68" s="6"/>
      <c r="C68" s="8">
        <v>8</v>
      </c>
      <c r="D68" s="9">
        <v>21.0210322580645</v>
      </c>
      <c r="E68" s="12">
        <f t="shared" si="60"/>
        <v>23.0627419354839</v>
      </c>
      <c r="F68" s="8" t="s">
        <v>109</v>
      </c>
      <c r="G68" s="6">
        <v>9</v>
      </c>
      <c r="H68" s="11">
        <f t="shared" si="42"/>
        <v>21.0210322580645</v>
      </c>
      <c r="I68" s="11">
        <f t="shared" si="43"/>
        <v>294.171032258064</v>
      </c>
      <c r="J68" s="11">
        <f t="shared" si="44"/>
        <v>0.222564728608374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4.49808803156266</v>
      </c>
      <c r="P68" s="11">
        <f t="shared" si="47"/>
        <v>1.00111574200132</v>
      </c>
      <c r="Q68" s="15">
        <f t="shared" si="48"/>
        <v>0.100111574200132</v>
      </c>
      <c r="R68" s="11">
        <f t="shared" si="49"/>
        <v>0.13797</v>
      </c>
      <c r="S68" s="16">
        <f t="shared" si="50"/>
        <v>0.725603929840776</v>
      </c>
      <c r="T68" s="3">
        <v>0.01</v>
      </c>
      <c r="U68" s="17">
        <f t="shared" si="51"/>
        <v>0.00725603929840776</v>
      </c>
      <c r="V68" s="16"/>
      <c r="W68" s="3"/>
      <c r="X68" s="17"/>
      <c r="Y68" s="18">
        <v>0.02</v>
      </c>
      <c r="Z68" s="3">
        <v>0.06</v>
      </c>
      <c r="AA68" s="19">
        <f t="shared" si="52"/>
        <v>0.0012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0.0195560392984078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ht="16.8" spans="1:47">
      <c r="A69" s="6"/>
      <c r="B69" s="6"/>
      <c r="C69" s="8">
        <v>9</v>
      </c>
      <c r="D69" s="9">
        <v>17.7019666666667</v>
      </c>
      <c r="E69" s="12">
        <f t="shared" si="60"/>
        <v>21.0210322580645</v>
      </c>
      <c r="F69" s="8" t="s">
        <v>109</v>
      </c>
      <c r="G69" s="6">
        <v>10</v>
      </c>
      <c r="H69" s="11">
        <f t="shared" si="42"/>
        <v>17.7019666666667</v>
      </c>
      <c r="I69" s="11">
        <f t="shared" si="43"/>
        <v>290.851966666667</v>
      </c>
      <c r="J69" s="11">
        <f t="shared" si="44"/>
        <v>0.152552214007735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4.87667228956134</v>
      </c>
      <c r="P69" s="11">
        <f t="shared" si="47"/>
        <v>0.743947154762753</v>
      </c>
      <c r="Q69" s="15">
        <f t="shared" si="48"/>
        <v>0.0743947154762753</v>
      </c>
      <c r="R69" s="11">
        <f t="shared" si="49"/>
        <v>0.13797</v>
      </c>
      <c r="S69" s="16">
        <f t="shared" si="50"/>
        <v>0.539209360558638</v>
      </c>
      <c r="T69" s="3">
        <v>0.01</v>
      </c>
      <c r="U69" s="17">
        <f t="shared" si="51"/>
        <v>0.00539209360558638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0.0176920936055864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ht="16.8" spans="1:47">
      <c r="A70" s="6"/>
      <c r="B70" s="6"/>
      <c r="C70" s="8">
        <v>10</v>
      </c>
      <c r="D70" s="9">
        <v>9.03196774193549</v>
      </c>
      <c r="E70" s="12">
        <f t="shared" si="60"/>
        <v>17.7019666666667</v>
      </c>
      <c r="F70" s="8" t="s">
        <v>109</v>
      </c>
      <c r="G70" s="6">
        <v>11</v>
      </c>
      <c r="H70" s="11">
        <f t="shared" si="42"/>
        <v>9.03196774193549</v>
      </c>
      <c r="I70" s="11">
        <f t="shared" si="43"/>
        <v>282.181967741935</v>
      </c>
      <c r="J70" s="11">
        <f t="shared" si="44"/>
        <v>0.0545401786202655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3.92608887805866</v>
      </c>
      <c r="O70" s="11">
        <f t="shared" si="61"/>
        <v>1.58633625673993</v>
      </c>
      <c r="P70" s="11">
        <f t="shared" si="47"/>
        <v>0.086519062794399</v>
      </c>
      <c r="Q70" s="15">
        <f t="shared" si="48"/>
        <v>0.0086519062794399</v>
      </c>
      <c r="R70" s="11">
        <f t="shared" si="49"/>
        <v>0.13797</v>
      </c>
      <c r="S70" s="16">
        <f t="shared" si="50"/>
        <v>0.0627086053449293</v>
      </c>
      <c r="T70" s="3">
        <v>0.01</v>
      </c>
      <c r="U70" s="17">
        <f t="shared" si="51"/>
        <v>0.000627086053449293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0.0129270860534493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ht="16.8" spans="1:48">
      <c r="A71" s="6"/>
      <c r="B71" s="6"/>
      <c r="C71" s="8">
        <v>11</v>
      </c>
      <c r="D71" s="9">
        <v>2.28136666666667</v>
      </c>
      <c r="E71" s="12">
        <f t="shared" si="60"/>
        <v>9.03196774193549</v>
      </c>
      <c r="F71" s="8" t="s">
        <v>111</v>
      </c>
      <c r="G71" s="6">
        <v>12</v>
      </c>
      <c r="H71" s="11">
        <f t="shared" si="42"/>
        <v>2.28136666666667</v>
      </c>
      <c r="I71" s="11">
        <f t="shared" si="43"/>
        <v>275.431366666667</v>
      </c>
      <c r="J71" s="11">
        <f t="shared" si="44"/>
        <v>0.0234117764868147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2.87951719394553</v>
      </c>
      <c r="P71" s="11">
        <f t="shared" si="47"/>
        <v>0.0674146129345927</v>
      </c>
      <c r="Q71" s="15">
        <f t="shared" si="48"/>
        <v>0.00674146129345927</v>
      </c>
      <c r="R71" s="11">
        <f t="shared" si="49"/>
        <v>0.13797</v>
      </c>
      <c r="S71" s="16">
        <f t="shared" si="50"/>
        <v>0.0488617909216443</v>
      </c>
      <c r="T71" s="3">
        <v>0.01</v>
      </c>
      <c r="U71" s="17">
        <f t="shared" si="51"/>
        <v>0.000488617909216443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0.0127886179092164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-2.91516129032258</v>
      </c>
      <c r="E72" s="12">
        <f t="shared" si="60"/>
        <v>2.28136666666667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-6.49448387096774</v>
      </c>
      <c r="E76" s="8"/>
      <c r="F76" s="8"/>
      <c r="G76" s="6">
        <v>1</v>
      </c>
      <c r="H76" s="11">
        <f t="shared" ref="H76:H87" si="63">E77</f>
        <v>-6.49448387096774</v>
      </c>
      <c r="I76" s="11">
        <f t="shared" ref="I76:I87" si="64">H76+273.15</f>
        <v>266.655516129032</v>
      </c>
      <c r="J76" s="11">
        <f t="shared" ref="J76:J87" si="65">EXP(($C$18*(I76-$C$16))/($C$19*I76*$C$16))</f>
        <v>0.00731412303246287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0.000572418506276862</v>
      </c>
      <c r="Q76" s="15">
        <f t="shared" ref="Q76:Q87" si="69">P76*$B$78</f>
        <v>0.000108759516192604</v>
      </c>
      <c r="R76" s="11">
        <f t="shared" ref="R76:R87" si="70">L76*$B$78</f>
        <v>0.0148697958333333</v>
      </c>
      <c r="S76" s="16">
        <f t="shared" ref="S76:S87" si="71">Q76/R76</f>
        <v>0.00731412303246289</v>
      </c>
      <c r="T76" s="3">
        <v>0.01</v>
      </c>
      <c r="U76" s="17">
        <f t="shared" ref="U76:U87" si="72">S76*T76</f>
        <v>7.31412303246289e-5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0.0116731412303246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73.3333333333333</v>
      </c>
      <c r="AU76" s="1">
        <f t="shared" ref="AU76:AU87" si="79">AT76*10000*AS76*0.67*AR76*AQ76</f>
        <v>8528.42774484483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-4.75145161290323</v>
      </c>
      <c r="E77" s="12">
        <f t="shared" ref="E77:E88" si="80">D76</f>
        <v>-6.49448387096774</v>
      </c>
      <c r="F77" s="8" t="s">
        <v>109</v>
      </c>
      <c r="G77" s="6">
        <v>2</v>
      </c>
      <c r="H77" s="11">
        <f t="shared" si="63"/>
        <v>-4.75145161290323</v>
      </c>
      <c r="I77" s="11">
        <f t="shared" si="64"/>
        <v>268.398548387097</v>
      </c>
      <c r="J77" s="11">
        <f t="shared" si="65"/>
        <v>0.00927144549084443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0.15595174816039</v>
      </c>
      <c r="P77" s="11">
        <f t="shared" si="68"/>
        <v>0.00144589813227095</v>
      </c>
      <c r="Q77" s="15">
        <f t="shared" si="69"/>
        <v>0.000274720645131481</v>
      </c>
      <c r="R77" s="11">
        <f t="shared" si="70"/>
        <v>0.0148697958333333</v>
      </c>
      <c r="S77" s="16">
        <f t="shared" si="71"/>
        <v>0.0184750784886801</v>
      </c>
      <c r="T77" s="3">
        <v>0.01</v>
      </c>
      <c r="U77" s="17">
        <f t="shared" si="72"/>
        <v>0.000184750784886801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0.0117847507848868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73.3333333333333</v>
      </c>
      <c r="AU77" s="1">
        <f t="shared" si="79"/>
        <v>8609.96997953015</v>
      </c>
    </row>
    <row r="78" s="1" customFormat="1" ht="16.8" spans="1:47">
      <c r="A78" s="6" t="s">
        <v>72</v>
      </c>
      <c r="B78" s="6">
        <v>0.19</v>
      </c>
      <c r="C78" s="8">
        <v>2</v>
      </c>
      <c r="D78" s="9">
        <v>1.89582142857143</v>
      </c>
      <c r="E78" s="12">
        <f t="shared" si="80"/>
        <v>-4.75145161290323</v>
      </c>
      <c r="F78" s="8" t="s">
        <v>109</v>
      </c>
      <c r="G78" s="6">
        <v>3</v>
      </c>
      <c r="H78" s="11">
        <f t="shared" si="63"/>
        <v>1.89582142857143</v>
      </c>
      <c r="I78" s="11">
        <f t="shared" si="64"/>
        <v>275.045821428571</v>
      </c>
      <c r="J78" s="11">
        <f t="shared" si="65"/>
        <v>0.0222799206940253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0.232767933361452</v>
      </c>
      <c r="P78" s="11">
        <f t="shared" si="68"/>
        <v>0.00518605109540532</v>
      </c>
      <c r="Q78" s="15">
        <f t="shared" si="69"/>
        <v>0.00098534970812701</v>
      </c>
      <c r="R78" s="11">
        <f t="shared" si="70"/>
        <v>0.0148697958333333</v>
      </c>
      <c r="S78" s="16">
        <f t="shared" si="71"/>
        <v>0.0662651807174227</v>
      </c>
      <c r="T78" s="3">
        <v>0.01</v>
      </c>
      <c r="U78" s="17">
        <f t="shared" si="72"/>
        <v>0.000662651807174227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0.0122626518071742</v>
      </c>
      <c r="AR78" s="24">
        <f t="shared" si="77"/>
        <v>7.82620833333333</v>
      </c>
      <c r="AS78" s="1">
        <f t="shared" si="78"/>
        <v>0.19</v>
      </c>
      <c r="AT78" s="2">
        <f t="shared" si="82"/>
        <v>73.3333333333333</v>
      </c>
      <c r="AU78" s="1">
        <f t="shared" si="79"/>
        <v>8959.12572581527</v>
      </c>
    </row>
    <row r="79" s="1" customFormat="1" ht="16.8" spans="1:47">
      <c r="A79" s="6"/>
      <c r="B79" s="6"/>
      <c r="C79" s="8">
        <v>3</v>
      </c>
      <c r="D79" s="9">
        <v>6.50477419354839</v>
      </c>
      <c r="E79" s="12">
        <f t="shared" si="80"/>
        <v>1.89582142857143</v>
      </c>
      <c r="F79" s="8" t="s">
        <v>109</v>
      </c>
      <c r="G79" s="6">
        <v>4</v>
      </c>
      <c r="H79" s="11">
        <f t="shared" si="63"/>
        <v>6.50477419354839</v>
      </c>
      <c r="I79" s="11">
        <f t="shared" si="64"/>
        <v>279.654774193548</v>
      </c>
      <c r="J79" s="11">
        <f t="shared" si="65"/>
        <v>0.0399296242054619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0.30584396559938</v>
      </c>
      <c r="P79" s="11">
        <f t="shared" si="68"/>
        <v>0.0122122346118915</v>
      </c>
      <c r="Q79" s="15">
        <f t="shared" si="69"/>
        <v>0.00232032457625938</v>
      </c>
      <c r="R79" s="11">
        <f t="shared" si="70"/>
        <v>0.0148697958333333</v>
      </c>
      <c r="S79" s="16">
        <f t="shared" si="71"/>
        <v>0.156042799932596</v>
      </c>
      <c r="T79" s="3">
        <v>0.01</v>
      </c>
      <c r="U79" s="17">
        <f t="shared" si="72"/>
        <v>0.00156042799932596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0.013160427999326</v>
      </c>
      <c r="AR79" s="24">
        <f t="shared" si="77"/>
        <v>7.82620833333333</v>
      </c>
      <c r="AS79" s="1">
        <f t="shared" si="78"/>
        <v>0.19</v>
      </c>
      <c r="AT79" s="2">
        <f t="shared" si="82"/>
        <v>73.3333333333333</v>
      </c>
      <c r="AU79" s="1">
        <f t="shared" si="79"/>
        <v>9615.04337769102</v>
      </c>
    </row>
    <row r="80" s="1" customFormat="1" ht="16.8" spans="1:47">
      <c r="A80" s="6"/>
      <c r="B80" s="6"/>
      <c r="C80" s="8">
        <v>4</v>
      </c>
      <c r="D80" s="9">
        <v>10.2070333333333</v>
      </c>
      <c r="E80" s="12">
        <f t="shared" si="80"/>
        <v>6.50477419354839</v>
      </c>
      <c r="F80" s="8" t="s">
        <v>109</v>
      </c>
      <c r="G80" s="6">
        <v>5</v>
      </c>
      <c r="H80" s="11">
        <f t="shared" si="63"/>
        <v>10.2070333333333</v>
      </c>
      <c r="I80" s="11">
        <f t="shared" si="64"/>
        <v>283.357033333333</v>
      </c>
      <c r="J80" s="11">
        <f t="shared" si="65"/>
        <v>0.0629304035643947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0.278950144438114</v>
      </c>
      <c r="O80" s="11">
        <f t="shared" si="81"/>
        <v>0.0929436698827077</v>
      </c>
      <c r="P80" s="11">
        <f t="shared" si="68"/>
        <v>0.00584898265447467</v>
      </c>
      <c r="Q80" s="15">
        <f t="shared" si="69"/>
        <v>0.00111130670435019</v>
      </c>
      <c r="R80" s="11">
        <f t="shared" si="70"/>
        <v>0.0148697958333333</v>
      </c>
      <c r="S80" s="16">
        <f t="shared" si="71"/>
        <v>0.0747358414874127</v>
      </c>
      <c r="T80" s="3">
        <v>0.01</v>
      </c>
      <c r="U80" s="17">
        <f t="shared" si="72"/>
        <v>0.000747358414874127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0.0198473584148741</v>
      </c>
      <c r="AR80" s="24">
        <f t="shared" si="77"/>
        <v>7.82620833333333</v>
      </c>
      <c r="AS80" s="1">
        <f t="shared" si="78"/>
        <v>0.19</v>
      </c>
      <c r="AT80" s="2">
        <f t="shared" si="82"/>
        <v>73.3333333333333</v>
      </c>
      <c r="AU80" s="1">
        <f t="shared" si="79"/>
        <v>14500.5323612096</v>
      </c>
    </row>
    <row r="81" s="1" customFormat="1" ht="16.8" spans="1:47">
      <c r="A81" s="6"/>
      <c r="B81" s="6"/>
      <c r="C81" s="8">
        <v>5</v>
      </c>
      <c r="D81" s="9">
        <v>16.822935483871</v>
      </c>
      <c r="E81" s="12">
        <f t="shared" si="80"/>
        <v>10.2070333333333</v>
      </c>
      <c r="F81" s="8" t="s">
        <v>111</v>
      </c>
      <c r="G81" s="6">
        <v>6</v>
      </c>
      <c r="H81" s="11">
        <f t="shared" si="63"/>
        <v>16.822935483871</v>
      </c>
      <c r="I81" s="11">
        <f t="shared" si="64"/>
        <v>289.972935483871</v>
      </c>
      <c r="J81" s="11">
        <f t="shared" si="65"/>
        <v>0.13783048495269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0.165356770561566</v>
      </c>
      <c r="P81" s="11">
        <f t="shared" si="68"/>
        <v>0.0227912038767114</v>
      </c>
      <c r="Q81" s="15">
        <f t="shared" si="69"/>
        <v>0.00433032873657516</v>
      </c>
      <c r="R81" s="11">
        <f t="shared" si="70"/>
        <v>0.0148697958333333</v>
      </c>
      <c r="S81" s="16">
        <f t="shared" si="71"/>
        <v>0.291216421873659</v>
      </c>
      <c r="T81" s="3">
        <v>0.01</v>
      </c>
      <c r="U81" s="17">
        <f t="shared" si="72"/>
        <v>0.00291216421873659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0.0220121642187366</v>
      </c>
      <c r="AR81" s="24">
        <f t="shared" si="77"/>
        <v>7.82620833333333</v>
      </c>
      <c r="AS81" s="1">
        <f t="shared" si="78"/>
        <v>0.19</v>
      </c>
      <c r="AT81" s="2">
        <f t="shared" si="82"/>
        <v>73.3333333333333</v>
      </c>
      <c r="AU81" s="1">
        <f t="shared" si="79"/>
        <v>16082.1451863762</v>
      </c>
    </row>
    <row r="82" s="1" customFormat="1" ht="16.8" spans="1:47">
      <c r="A82" s="6"/>
      <c r="B82" s="6"/>
      <c r="C82" s="8">
        <v>6</v>
      </c>
      <c r="D82" s="9">
        <v>21.7851666666667</v>
      </c>
      <c r="E82" s="12">
        <f t="shared" si="80"/>
        <v>16.822935483871</v>
      </c>
      <c r="F82" s="8" t="s">
        <v>109</v>
      </c>
      <c r="G82" s="6">
        <v>7</v>
      </c>
      <c r="H82" s="11">
        <f t="shared" si="63"/>
        <v>21.7851666666667</v>
      </c>
      <c r="I82" s="11">
        <f t="shared" si="64"/>
        <v>294.935166666667</v>
      </c>
      <c r="J82" s="11">
        <f t="shared" si="65"/>
        <v>0.24249301276617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0.220827650018188</v>
      </c>
      <c r="P82" s="11">
        <f t="shared" si="68"/>
        <v>0.0535491621549838</v>
      </c>
      <c r="Q82" s="15">
        <f t="shared" si="69"/>
        <v>0.0101743408094469</v>
      </c>
      <c r="R82" s="11">
        <f t="shared" si="70"/>
        <v>0.0148697958333333</v>
      </c>
      <c r="S82" s="16">
        <f t="shared" si="71"/>
        <v>0.684228682322546</v>
      </c>
      <c r="T82" s="3">
        <v>0.01</v>
      </c>
      <c r="U82" s="17">
        <f t="shared" si="72"/>
        <v>0.00684228682322546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0.0259422868232255</v>
      </c>
      <c r="AR82" s="24">
        <f t="shared" si="77"/>
        <v>7.82620833333333</v>
      </c>
      <c r="AS82" s="1">
        <f t="shared" si="78"/>
        <v>0.19</v>
      </c>
      <c r="AT82" s="2">
        <f t="shared" si="82"/>
        <v>73.3333333333333</v>
      </c>
      <c r="AU82" s="1">
        <f t="shared" si="79"/>
        <v>18953.5031181805</v>
      </c>
    </row>
    <row r="83" s="1" customFormat="1" ht="16.8" spans="1:47">
      <c r="A83" s="6"/>
      <c r="B83" s="6"/>
      <c r="C83" s="8">
        <v>7</v>
      </c>
      <c r="D83" s="9">
        <v>23.0627419354839</v>
      </c>
      <c r="E83" s="12">
        <f t="shared" si="80"/>
        <v>21.7851666666667</v>
      </c>
      <c r="F83" s="8" t="s">
        <v>109</v>
      </c>
      <c r="G83" s="6">
        <v>8</v>
      </c>
      <c r="H83" s="11">
        <f t="shared" si="63"/>
        <v>23.0627419354839</v>
      </c>
      <c r="I83" s="11">
        <f t="shared" si="64"/>
        <v>296.212741935484</v>
      </c>
      <c r="J83" s="11">
        <f t="shared" si="65"/>
        <v>0.279600117235394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0.245540571196538</v>
      </c>
      <c r="P83" s="11">
        <f t="shared" si="68"/>
        <v>0.0686531724925976</v>
      </c>
      <c r="Q83" s="15">
        <f t="shared" si="69"/>
        <v>0.0130441027735935</v>
      </c>
      <c r="R83" s="11">
        <f t="shared" si="70"/>
        <v>0.0148697958333333</v>
      </c>
      <c r="S83" s="16">
        <f t="shared" si="71"/>
        <v>0.877221376796099</v>
      </c>
      <c r="T83" s="3">
        <v>0.01</v>
      </c>
      <c r="U83" s="17">
        <f t="shared" si="72"/>
        <v>0.00877221376796099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0.027872213767961</v>
      </c>
      <c r="AR83" s="24">
        <f t="shared" si="77"/>
        <v>7.82620833333333</v>
      </c>
      <c r="AS83" s="1">
        <f t="shared" si="78"/>
        <v>0.19</v>
      </c>
      <c r="AT83" s="2">
        <f t="shared" si="82"/>
        <v>73.3333333333333</v>
      </c>
      <c r="AU83" s="1">
        <f t="shared" si="79"/>
        <v>20363.5128298979</v>
      </c>
    </row>
    <row r="84" s="1" customFormat="1" ht="16.8" spans="1:47">
      <c r="A84" s="6"/>
      <c r="B84" s="6"/>
      <c r="C84" s="8">
        <v>8</v>
      </c>
      <c r="D84" s="9">
        <v>21.0210322580645</v>
      </c>
      <c r="E84" s="12">
        <f t="shared" si="80"/>
        <v>23.0627419354839</v>
      </c>
      <c r="F84" s="8" t="s">
        <v>109</v>
      </c>
      <c r="G84" s="6">
        <v>9</v>
      </c>
      <c r="H84" s="11">
        <f t="shared" si="63"/>
        <v>21.0210322580645</v>
      </c>
      <c r="I84" s="11">
        <f t="shared" si="64"/>
        <v>294.171032258064</v>
      </c>
      <c r="J84" s="11">
        <f t="shared" si="65"/>
        <v>0.222564728608374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0.255149482037274</v>
      </c>
      <c r="P84" s="11">
        <f t="shared" si="68"/>
        <v>0.056787275224193</v>
      </c>
      <c r="Q84" s="15">
        <f t="shared" si="69"/>
        <v>0.0107895822925967</v>
      </c>
      <c r="R84" s="11">
        <f t="shared" si="70"/>
        <v>0.0148697958333333</v>
      </c>
      <c r="S84" s="16">
        <f t="shared" si="71"/>
        <v>0.725603929840778</v>
      </c>
      <c r="T84" s="3">
        <v>0.01</v>
      </c>
      <c r="U84" s="17">
        <f t="shared" si="72"/>
        <v>0.00725603929840778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0.0188560392984078</v>
      </c>
      <c r="AR84" s="24">
        <f t="shared" si="77"/>
        <v>7.82620833333333</v>
      </c>
      <c r="AS84" s="1">
        <f t="shared" si="78"/>
        <v>0.19</v>
      </c>
      <c r="AT84" s="2">
        <f t="shared" si="82"/>
        <v>73.3333333333333</v>
      </c>
      <c r="AU84" s="1">
        <f t="shared" si="79"/>
        <v>13776.2720023181</v>
      </c>
    </row>
    <row r="85" s="1" customFormat="1" ht="16.8" spans="1:47">
      <c r="A85" s="6"/>
      <c r="B85" s="6"/>
      <c r="C85" s="8">
        <v>9</v>
      </c>
      <c r="D85" s="9">
        <v>17.7019666666667</v>
      </c>
      <c r="E85" s="12">
        <f t="shared" si="80"/>
        <v>21.0210322580645</v>
      </c>
      <c r="F85" s="8" t="s">
        <v>109</v>
      </c>
      <c r="G85" s="6">
        <v>10</v>
      </c>
      <c r="H85" s="11">
        <f t="shared" si="63"/>
        <v>17.7019666666667</v>
      </c>
      <c r="I85" s="11">
        <f t="shared" si="64"/>
        <v>290.851966666667</v>
      </c>
      <c r="J85" s="11">
        <f t="shared" si="65"/>
        <v>0.152552214007735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0.276624290146414</v>
      </c>
      <c r="P85" s="11">
        <f t="shared" si="68"/>
        <v>0.0421996479101535</v>
      </c>
      <c r="Q85" s="15">
        <f t="shared" si="69"/>
        <v>0.00801793310292917</v>
      </c>
      <c r="R85" s="11">
        <f t="shared" si="70"/>
        <v>0.0148697958333333</v>
      </c>
      <c r="S85" s="16">
        <f t="shared" si="71"/>
        <v>0.53920936055864</v>
      </c>
      <c r="T85" s="3">
        <v>0.01</v>
      </c>
      <c r="U85" s="17">
        <f t="shared" si="72"/>
        <v>0.0053920936055864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0.0169920936055864</v>
      </c>
      <c r="AR85" s="24">
        <f t="shared" si="77"/>
        <v>7.82620833333333</v>
      </c>
      <c r="AS85" s="1">
        <f t="shared" si="78"/>
        <v>0.19</v>
      </c>
      <c r="AT85" s="2">
        <f t="shared" si="82"/>
        <v>73.3333333333333</v>
      </c>
      <c r="AU85" s="1">
        <f t="shared" si="79"/>
        <v>12414.4683671281</v>
      </c>
    </row>
    <row r="86" s="1" customFormat="1" ht="16.8" spans="1:47">
      <c r="A86" s="6"/>
      <c r="B86" s="6"/>
      <c r="C86" s="8">
        <v>10</v>
      </c>
      <c r="D86" s="9">
        <v>9.03196774193549</v>
      </c>
      <c r="E86" s="12">
        <f t="shared" si="80"/>
        <v>17.7019666666667</v>
      </c>
      <c r="F86" s="8" t="s">
        <v>109</v>
      </c>
      <c r="G86" s="6">
        <v>11</v>
      </c>
      <c r="H86" s="11">
        <f t="shared" si="63"/>
        <v>9.03196774193549</v>
      </c>
      <c r="I86" s="11">
        <f t="shared" si="64"/>
        <v>282.181967741935</v>
      </c>
      <c r="J86" s="11">
        <f t="shared" si="65"/>
        <v>0.0545401786202655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0.222703410124447</v>
      </c>
      <c r="O86" s="11">
        <f t="shared" si="81"/>
        <v>0.0899833154451463</v>
      </c>
      <c r="P86" s="11">
        <f t="shared" si="68"/>
        <v>0.00490770609722197</v>
      </c>
      <c r="Q86" s="15">
        <f t="shared" si="69"/>
        <v>0.000932464158472175</v>
      </c>
      <c r="R86" s="11">
        <f t="shared" si="70"/>
        <v>0.0148697958333333</v>
      </c>
      <c r="S86" s="16">
        <f t="shared" si="71"/>
        <v>0.0627086053449295</v>
      </c>
      <c r="T86" s="3">
        <v>0.01</v>
      </c>
      <c r="U86" s="17">
        <f t="shared" si="72"/>
        <v>0.000627086053449295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0.0122270860534493</v>
      </c>
      <c r="AR86" s="24">
        <f t="shared" si="77"/>
        <v>7.82620833333333</v>
      </c>
      <c r="AS86" s="1">
        <f t="shared" si="78"/>
        <v>0.19</v>
      </c>
      <c r="AT86" s="2">
        <f t="shared" si="82"/>
        <v>73.3333333333333</v>
      </c>
      <c r="AU86" s="1">
        <f t="shared" si="79"/>
        <v>8933.14129241822</v>
      </c>
    </row>
    <row r="87" s="1" customFormat="1" ht="16.8" spans="1:48">
      <c r="A87" s="6"/>
      <c r="B87" s="6"/>
      <c r="C87" s="8">
        <v>11</v>
      </c>
      <c r="D87" s="9">
        <v>2.28136666666667</v>
      </c>
      <c r="E87" s="12">
        <f t="shared" si="80"/>
        <v>9.03196774193549</v>
      </c>
      <c r="F87" s="8" t="s">
        <v>111</v>
      </c>
      <c r="G87" s="6">
        <v>12</v>
      </c>
      <c r="H87" s="11">
        <f t="shared" si="63"/>
        <v>2.28136666666667</v>
      </c>
      <c r="I87" s="11">
        <f t="shared" si="64"/>
        <v>275.431366666667</v>
      </c>
      <c r="J87" s="11">
        <f t="shared" si="65"/>
        <v>0.0234117764868147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0.163337692681258</v>
      </c>
      <c r="P87" s="11">
        <f t="shared" si="68"/>
        <v>0.00382402555292564</v>
      </c>
      <c r="Q87" s="15">
        <f t="shared" si="69"/>
        <v>0.000726564855055871</v>
      </c>
      <c r="R87" s="11">
        <f t="shared" si="70"/>
        <v>0.0148697958333333</v>
      </c>
      <c r="S87" s="16">
        <f t="shared" si="71"/>
        <v>0.0488617909216444</v>
      </c>
      <c r="T87" s="3">
        <v>0.01</v>
      </c>
      <c r="U87" s="17">
        <f t="shared" si="72"/>
        <v>0.000488617909216444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0.0120886179092164</v>
      </c>
      <c r="AR87" s="24">
        <f t="shared" si="77"/>
        <v>7.82620833333333</v>
      </c>
      <c r="AS87" s="1">
        <f t="shared" si="78"/>
        <v>0.19</v>
      </c>
      <c r="AT87" s="2">
        <f t="shared" si="82"/>
        <v>73.3333333333333</v>
      </c>
      <c r="AU87" s="1">
        <f t="shared" si="79"/>
        <v>8831.97610133964</v>
      </c>
      <c r="AV87" s="1">
        <f>SUM(AU76:AU87)</f>
        <v>149568.118086749</v>
      </c>
    </row>
    <row r="88" s="1" customFormat="1" ht="16.8" spans="1:46">
      <c r="A88" s="6"/>
      <c r="B88" s="6"/>
      <c r="C88" s="8">
        <v>12</v>
      </c>
      <c r="D88" s="9">
        <v>-2.91516129032258</v>
      </c>
      <c r="E88" s="12">
        <f t="shared" si="80"/>
        <v>2.28136666666667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-6.49448387096774</v>
      </c>
      <c r="E91" s="8"/>
      <c r="F91" s="8"/>
      <c r="G91" s="6">
        <v>1</v>
      </c>
      <c r="H91" s="11">
        <f t="shared" ref="H91:H102" si="83">E92</f>
        <v>-6.49448387096774</v>
      </c>
      <c r="I91" s="11">
        <f t="shared" ref="I91:I102" si="84">H91+273.15</f>
        <v>266.655516129032</v>
      </c>
      <c r="J91" s="11">
        <f t="shared" ref="J91:J102" si="85">EXP(($C$18*(I91-$C$16))/($C$19*I91*$C$16))</f>
        <v>0.00731412303246287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0.000555288220624581</v>
      </c>
      <c r="Q91" s="15">
        <f t="shared" ref="Q91:Q102" si="89">P91*$B$93</f>
        <v>7.21874686811956e-5</v>
      </c>
      <c r="R91" s="11">
        <f t="shared" ref="R91:R102" si="90">L91*$B$93</f>
        <v>0.0098696</v>
      </c>
      <c r="S91" s="16">
        <f t="shared" ref="S91:S102" si="91">Q91/R91</f>
        <v>0.00731412303246288</v>
      </c>
      <c r="T91" s="3">
        <v>0.01</v>
      </c>
      <c r="U91" s="17">
        <f t="shared" ref="U91:U102" si="92">S91*T91</f>
        <v>7.31412303246288e-5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0.0148731412303246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48.3333333333333</v>
      </c>
      <c r="AU91" s="1">
        <f t="shared" ref="AU91:AU102" si="98">AT91*10000*AS91*0.67*AR91*AQ91</f>
        <v>4753.61279927459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-4.75145161290323</v>
      </c>
      <c r="E92" s="12">
        <f t="shared" ref="E92:E103" si="99">D91</f>
        <v>-6.49448387096774</v>
      </c>
      <c r="F92" s="8" t="s">
        <v>109</v>
      </c>
      <c r="G92" s="6">
        <v>2</v>
      </c>
      <c r="H92" s="11">
        <f t="shared" si="83"/>
        <v>-4.75145161290323</v>
      </c>
      <c r="I92" s="11">
        <f t="shared" si="84"/>
        <v>268.398548387097</v>
      </c>
      <c r="J92" s="11">
        <f t="shared" si="85"/>
        <v>0.00927144549084443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0.151284711779375</v>
      </c>
      <c r="P92" s="11">
        <f t="shared" si="88"/>
        <v>0.00140262795886059</v>
      </c>
      <c r="Q92" s="15">
        <f t="shared" si="89"/>
        <v>0.000182341634651877</v>
      </c>
      <c r="R92" s="11">
        <f t="shared" si="90"/>
        <v>0.0098696</v>
      </c>
      <c r="S92" s="16">
        <f t="shared" si="91"/>
        <v>0.0184750784886801</v>
      </c>
      <c r="T92" s="3">
        <v>0.01</v>
      </c>
      <c r="U92" s="17">
        <f t="shared" si="92"/>
        <v>0.000184750784886801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0.0149847507848868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48.3333333333333</v>
      </c>
      <c r="AU92" s="1">
        <f t="shared" si="98"/>
        <v>4789.28439002143</v>
      </c>
    </row>
    <row r="93" s="1" customFormat="1" ht="16.8" spans="1:47">
      <c r="A93" s="6" t="s">
        <v>72</v>
      </c>
      <c r="B93" s="6">
        <v>0.13</v>
      </c>
      <c r="C93" s="8">
        <v>2</v>
      </c>
      <c r="D93" s="9">
        <v>1.89582142857143</v>
      </c>
      <c r="E93" s="12">
        <f t="shared" si="99"/>
        <v>-4.75145161290323</v>
      </c>
      <c r="F93" s="8" t="s">
        <v>109</v>
      </c>
      <c r="G93" s="6">
        <v>3</v>
      </c>
      <c r="H93" s="11">
        <f t="shared" si="83"/>
        <v>1.89582142857143</v>
      </c>
      <c r="I93" s="11">
        <f t="shared" si="84"/>
        <v>275.045821428571</v>
      </c>
      <c r="J93" s="11">
        <f t="shared" si="85"/>
        <v>0.0222799206940253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0.225802083820515</v>
      </c>
      <c r="P93" s="11">
        <f t="shared" si="88"/>
        <v>0.00503085252006672</v>
      </c>
      <c r="Q93" s="15">
        <f t="shared" si="89"/>
        <v>0.000654010827608674</v>
      </c>
      <c r="R93" s="11">
        <f t="shared" si="90"/>
        <v>0.0098696</v>
      </c>
      <c r="S93" s="16">
        <f t="shared" si="91"/>
        <v>0.0662651807174226</v>
      </c>
      <c r="T93" s="3">
        <v>0.01</v>
      </c>
      <c r="U93" s="17">
        <f t="shared" si="92"/>
        <v>0.000662651807174226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0.0154626518071742</v>
      </c>
      <c r="AR93" s="24">
        <f t="shared" si="96"/>
        <v>7.592</v>
      </c>
      <c r="AS93" s="1">
        <f t="shared" si="97"/>
        <v>0.13</v>
      </c>
      <c r="AT93" s="2">
        <f t="shared" si="101"/>
        <v>48.3333333333333</v>
      </c>
      <c r="AU93" s="1">
        <f t="shared" si="98"/>
        <v>4942.02659700727</v>
      </c>
    </row>
    <row r="94" s="1" customFormat="1" ht="16.8" spans="1:47">
      <c r="A94" s="6"/>
      <c r="B94" s="6"/>
      <c r="C94" s="8">
        <v>3</v>
      </c>
      <c r="D94" s="9">
        <v>6.50477419354839</v>
      </c>
      <c r="E94" s="12">
        <f t="shared" si="99"/>
        <v>1.89582142857143</v>
      </c>
      <c r="F94" s="8" t="s">
        <v>109</v>
      </c>
      <c r="G94" s="6">
        <v>4</v>
      </c>
      <c r="H94" s="11">
        <f t="shared" si="83"/>
        <v>6.50477419354839</v>
      </c>
      <c r="I94" s="11">
        <f t="shared" si="84"/>
        <v>279.654774193548</v>
      </c>
      <c r="J94" s="11">
        <f t="shared" si="85"/>
        <v>0.0399296242054619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0.296691231300448</v>
      </c>
      <c r="P94" s="11">
        <f t="shared" si="88"/>
        <v>0.0118467693708827</v>
      </c>
      <c r="Q94" s="15">
        <f t="shared" si="89"/>
        <v>0.00154008001821475</v>
      </c>
      <c r="R94" s="11">
        <f t="shared" si="90"/>
        <v>0.0098696</v>
      </c>
      <c r="S94" s="16">
        <f t="shared" si="91"/>
        <v>0.156042799932596</v>
      </c>
      <c r="T94" s="3">
        <v>0.01</v>
      </c>
      <c r="U94" s="17">
        <f t="shared" si="92"/>
        <v>0.00156042799932596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0.016360427999326</v>
      </c>
      <c r="AR94" s="24">
        <f t="shared" si="96"/>
        <v>7.592</v>
      </c>
      <c r="AS94" s="1">
        <f t="shared" si="97"/>
        <v>0.13</v>
      </c>
      <c r="AT94" s="2">
        <f t="shared" si="101"/>
        <v>48.3333333333333</v>
      </c>
      <c r="AU94" s="1">
        <f t="shared" si="98"/>
        <v>5228.96533656522</v>
      </c>
    </row>
    <row r="95" s="1" customFormat="1" ht="16.8" spans="1:47">
      <c r="A95" s="6"/>
      <c r="B95" s="6"/>
      <c r="C95" s="8">
        <v>4</v>
      </c>
      <c r="D95" s="9">
        <v>10.2070333333333</v>
      </c>
      <c r="E95" s="12">
        <f t="shared" si="99"/>
        <v>6.50477419354839</v>
      </c>
      <c r="F95" s="8" t="s">
        <v>109</v>
      </c>
      <c r="G95" s="6">
        <v>5</v>
      </c>
      <c r="H95" s="11">
        <f t="shared" si="83"/>
        <v>10.2070333333333</v>
      </c>
      <c r="I95" s="11">
        <f t="shared" si="84"/>
        <v>283.357033333333</v>
      </c>
      <c r="J95" s="11">
        <f t="shared" si="85"/>
        <v>0.0629304035643947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0.270602238833087</v>
      </c>
      <c r="O95" s="11">
        <f t="shared" si="100"/>
        <v>0.0901622230964783</v>
      </c>
      <c r="P95" s="11">
        <f t="shared" si="88"/>
        <v>0.00567394508572436</v>
      </c>
      <c r="Q95" s="15">
        <f t="shared" si="89"/>
        <v>0.000737612861144167</v>
      </c>
      <c r="R95" s="11">
        <f t="shared" si="90"/>
        <v>0.0098696</v>
      </c>
      <c r="S95" s="16">
        <f t="shared" si="91"/>
        <v>0.0747358414874126</v>
      </c>
      <c r="T95" s="3">
        <v>0.01</v>
      </c>
      <c r="U95" s="17">
        <f t="shared" si="92"/>
        <v>0.000747358414874126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0.0278473584148741</v>
      </c>
      <c r="AR95" s="24">
        <f t="shared" si="96"/>
        <v>7.592</v>
      </c>
      <c r="AS95" s="1">
        <f t="shared" si="97"/>
        <v>0.13</v>
      </c>
      <c r="AT95" s="2">
        <f t="shared" si="101"/>
        <v>48.3333333333333</v>
      </c>
      <c r="AU95" s="1">
        <f t="shared" si="98"/>
        <v>8900.30944620051</v>
      </c>
    </row>
    <row r="96" s="1" customFormat="1" ht="16.8" spans="1:47">
      <c r="A96" s="6"/>
      <c r="B96" s="6"/>
      <c r="C96" s="8">
        <v>5</v>
      </c>
      <c r="D96" s="9">
        <v>16.822935483871</v>
      </c>
      <c r="E96" s="12">
        <f t="shared" si="99"/>
        <v>10.2070333333333</v>
      </c>
      <c r="F96" s="8" t="s">
        <v>111</v>
      </c>
      <c r="G96" s="6">
        <v>6</v>
      </c>
      <c r="H96" s="11">
        <f t="shared" si="83"/>
        <v>16.822935483871</v>
      </c>
      <c r="I96" s="11">
        <f t="shared" si="84"/>
        <v>289.972935483871</v>
      </c>
      <c r="J96" s="11">
        <f t="shared" si="85"/>
        <v>0.13783048495269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0.160408278010754</v>
      </c>
      <c r="P96" s="11">
        <f t="shared" si="88"/>
        <v>0.0221091507486481</v>
      </c>
      <c r="Q96" s="15">
        <f t="shared" si="89"/>
        <v>0.00287418959732426</v>
      </c>
      <c r="R96" s="11">
        <f t="shared" si="90"/>
        <v>0.0098696</v>
      </c>
      <c r="S96" s="16">
        <f t="shared" si="91"/>
        <v>0.291216421873658</v>
      </c>
      <c r="T96" s="3">
        <v>0.01</v>
      </c>
      <c r="U96" s="17">
        <f t="shared" si="92"/>
        <v>0.00291216421873658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0.0300121642187366</v>
      </c>
      <c r="AR96" s="24">
        <f t="shared" si="96"/>
        <v>7.592</v>
      </c>
      <c r="AS96" s="1">
        <f t="shared" si="97"/>
        <v>0.13</v>
      </c>
      <c r="AT96" s="2">
        <f t="shared" si="101"/>
        <v>48.3333333333333</v>
      </c>
      <c r="AU96" s="1">
        <f t="shared" si="98"/>
        <v>9592.20421260018</v>
      </c>
    </row>
    <row r="97" s="1" customFormat="1" ht="16.8" spans="1:47">
      <c r="A97" s="6"/>
      <c r="B97" s="6"/>
      <c r="C97" s="8">
        <v>6</v>
      </c>
      <c r="D97" s="9">
        <v>21.7851666666667</v>
      </c>
      <c r="E97" s="12">
        <f t="shared" si="99"/>
        <v>16.822935483871</v>
      </c>
      <c r="F97" s="8" t="s">
        <v>109</v>
      </c>
      <c r="G97" s="6">
        <v>7</v>
      </c>
      <c r="H97" s="11">
        <f t="shared" si="83"/>
        <v>21.7851666666667</v>
      </c>
      <c r="I97" s="11">
        <f t="shared" si="84"/>
        <v>294.935166666667</v>
      </c>
      <c r="J97" s="11">
        <f t="shared" si="85"/>
        <v>0.24249301276617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0.214219127262106</v>
      </c>
      <c r="P97" s="11">
        <f t="shared" si="88"/>
        <v>0.0519466415619276</v>
      </c>
      <c r="Q97" s="15">
        <f t="shared" si="89"/>
        <v>0.00675306340305059</v>
      </c>
      <c r="R97" s="11">
        <f t="shared" si="90"/>
        <v>0.0098696</v>
      </c>
      <c r="S97" s="16">
        <f t="shared" si="91"/>
        <v>0.684228682322545</v>
      </c>
      <c r="T97" s="3">
        <v>0.01</v>
      </c>
      <c r="U97" s="17">
        <f t="shared" si="92"/>
        <v>0.00684228682322545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0.0339422868232254</v>
      </c>
      <c r="AR97" s="24">
        <f t="shared" si="96"/>
        <v>7.592</v>
      </c>
      <c r="AS97" s="1">
        <f t="shared" si="97"/>
        <v>0.13</v>
      </c>
      <c r="AT97" s="2">
        <f t="shared" si="101"/>
        <v>48.3333333333333</v>
      </c>
      <c r="AU97" s="1">
        <f t="shared" si="98"/>
        <v>10848.3128466879</v>
      </c>
    </row>
    <row r="98" s="1" customFormat="1" ht="16.8" spans="1:47">
      <c r="A98" s="6"/>
      <c r="B98" s="6"/>
      <c r="C98" s="8">
        <v>7</v>
      </c>
      <c r="D98" s="9">
        <v>23.0627419354839</v>
      </c>
      <c r="E98" s="12">
        <f t="shared" si="99"/>
        <v>21.7851666666667</v>
      </c>
      <c r="F98" s="8" t="s">
        <v>109</v>
      </c>
      <c r="G98" s="6">
        <v>8</v>
      </c>
      <c r="H98" s="11">
        <f t="shared" si="83"/>
        <v>23.0627419354839</v>
      </c>
      <c r="I98" s="11">
        <f t="shared" si="84"/>
        <v>296.212741935484</v>
      </c>
      <c r="J98" s="11">
        <f t="shared" si="85"/>
        <v>0.279600117235394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0.238192485700178</v>
      </c>
      <c r="P98" s="11">
        <f t="shared" si="88"/>
        <v>0.0665986469263597</v>
      </c>
      <c r="Q98" s="15">
        <f t="shared" si="89"/>
        <v>0.00865782410042676</v>
      </c>
      <c r="R98" s="11">
        <f t="shared" si="90"/>
        <v>0.0098696</v>
      </c>
      <c r="S98" s="16">
        <f t="shared" si="91"/>
        <v>0.877221376796098</v>
      </c>
      <c r="T98" s="3">
        <v>0.01</v>
      </c>
      <c r="U98" s="17">
        <f t="shared" si="92"/>
        <v>0.00877221376796098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0.035872213767961</v>
      </c>
      <c r="AR98" s="24">
        <f t="shared" si="96"/>
        <v>7.592</v>
      </c>
      <c r="AS98" s="1">
        <f t="shared" si="97"/>
        <v>0.13</v>
      </c>
      <c r="AT98" s="2">
        <f t="shared" si="101"/>
        <v>48.3333333333333</v>
      </c>
      <c r="AU98" s="1">
        <f t="shared" si="98"/>
        <v>11465.1378525215</v>
      </c>
    </row>
    <row r="99" s="1" customFormat="1" ht="16.8" spans="1:47">
      <c r="A99" s="6"/>
      <c r="B99" s="6"/>
      <c r="C99" s="8">
        <v>8</v>
      </c>
      <c r="D99" s="9">
        <v>21.0210322580645</v>
      </c>
      <c r="E99" s="12">
        <f t="shared" si="99"/>
        <v>23.0627419354839</v>
      </c>
      <c r="F99" s="8" t="s">
        <v>109</v>
      </c>
      <c r="G99" s="6">
        <v>9</v>
      </c>
      <c r="H99" s="11">
        <f t="shared" si="83"/>
        <v>21.0210322580645</v>
      </c>
      <c r="I99" s="11">
        <f t="shared" si="84"/>
        <v>294.171032258064</v>
      </c>
      <c r="J99" s="11">
        <f t="shared" si="85"/>
        <v>0.222564728608374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0.247513838773818</v>
      </c>
      <c r="P99" s="11">
        <f t="shared" si="88"/>
        <v>0.0550878503535118</v>
      </c>
      <c r="Q99" s="15">
        <f t="shared" si="89"/>
        <v>0.00716142054595653</v>
      </c>
      <c r="R99" s="11">
        <f t="shared" si="90"/>
        <v>0.0098696</v>
      </c>
      <c r="S99" s="16">
        <f t="shared" si="91"/>
        <v>0.725603929840777</v>
      </c>
      <c r="T99" s="3">
        <v>0.01</v>
      </c>
      <c r="U99" s="17">
        <f t="shared" si="92"/>
        <v>0.00725603929840777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0.0220560392984078</v>
      </c>
      <c r="AR99" s="24">
        <f t="shared" si="96"/>
        <v>7.592</v>
      </c>
      <c r="AS99" s="1">
        <f t="shared" si="97"/>
        <v>0.13</v>
      </c>
      <c r="AT99" s="2">
        <f t="shared" si="101"/>
        <v>48.3333333333333</v>
      </c>
      <c r="AU99" s="1">
        <f t="shared" si="98"/>
        <v>7049.3427774656</v>
      </c>
    </row>
    <row r="100" s="1" customFormat="1" ht="16.8" spans="1:47">
      <c r="A100" s="6"/>
      <c r="B100" s="6"/>
      <c r="C100" s="8">
        <v>9</v>
      </c>
      <c r="D100" s="9">
        <v>17.7019666666667</v>
      </c>
      <c r="E100" s="12">
        <f t="shared" si="99"/>
        <v>21.0210322580645</v>
      </c>
      <c r="F100" s="8" t="s">
        <v>109</v>
      </c>
      <c r="G100" s="6">
        <v>10</v>
      </c>
      <c r="H100" s="11">
        <f t="shared" si="83"/>
        <v>17.7019666666667</v>
      </c>
      <c r="I100" s="11">
        <f t="shared" si="84"/>
        <v>290.851966666667</v>
      </c>
      <c r="J100" s="11">
        <f t="shared" si="85"/>
        <v>0.152552214007735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0.268345988420307</v>
      </c>
      <c r="P100" s="11">
        <f t="shared" si="88"/>
        <v>0.0409367746536118</v>
      </c>
      <c r="Q100" s="15">
        <f t="shared" si="89"/>
        <v>0.00532178070496954</v>
      </c>
      <c r="R100" s="11">
        <f t="shared" si="90"/>
        <v>0.0098696</v>
      </c>
      <c r="S100" s="16">
        <f t="shared" si="91"/>
        <v>0.539209360558638</v>
      </c>
      <c r="T100" s="3">
        <v>0.01</v>
      </c>
      <c r="U100" s="17">
        <f t="shared" si="92"/>
        <v>0.00539209360558638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0.0201920936055864</v>
      </c>
      <c r="AR100" s="24">
        <f t="shared" si="96"/>
        <v>7.592</v>
      </c>
      <c r="AS100" s="1">
        <f t="shared" si="97"/>
        <v>0.13</v>
      </c>
      <c r="AT100" s="2">
        <f t="shared" si="101"/>
        <v>48.3333333333333</v>
      </c>
      <c r="AU100" s="1">
        <f t="shared" si="98"/>
        <v>6453.60607562598</v>
      </c>
    </row>
    <row r="101" s="1" customFormat="1" ht="16.8" spans="1:47">
      <c r="A101" s="6"/>
      <c r="B101" s="6"/>
      <c r="C101" s="8">
        <v>10</v>
      </c>
      <c r="D101" s="9">
        <v>9.03196774193549</v>
      </c>
      <c r="E101" s="12">
        <f t="shared" si="99"/>
        <v>17.7019666666667</v>
      </c>
      <c r="F101" s="8" t="s">
        <v>109</v>
      </c>
      <c r="G101" s="6">
        <v>11</v>
      </c>
      <c r="H101" s="11">
        <f t="shared" si="83"/>
        <v>9.03196774193549</v>
      </c>
      <c r="I101" s="11">
        <f t="shared" si="84"/>
        <v>282.181967741935</v>
      </c>
      <c r="J101" s="11">
        <f t="shared" si="85"/>
        <v>0.0545401786202655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0.21603875307836</v>
      </c>
      <c r="O101" s="11">
        <f t="shared" si="100"/>
        <v>0.0872904606883347</v>
      </c>
      <c r="P101" s="11">
        <f t="shared" si="88"/>
        <v>0.00476083731778704</v>
      </c>
      <c r="Q101" s="15">
        <f t="shared" si="89"/>
        <v>0.000618908851312315</v>
      </c>
      <c r="R101" s="11">
        <f t="shared" si="90"/>
        <v>0.0098696</v>
      </c>
      <c r="S101" s="16">
        <f t="shared" si="91"/>
        <v>0.0627086053449294</v>
      </c>
      <c r="T101" s="3">
        <v>0.01</v>
      </c>
      <c r="U101" s="17">
        <f t="shared" si="92"/>
        <v>0.000627086053449294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0.0154270860534493</v>
      </c>
      <c r="AR101" s="24">
        <f t="shared" si="96"/>
        <v>7.592</v>
      </c>
      <c r="AS101" s="1">
        <f t="shared" si="97"/>
        <v>0.13</v>
      </c>
      <c r="AT101" s="2">
        <f t="shared" si="101"/>
        <v>48.3333333333333</v>
      </c>
      <c r="AU101" s="1">
        <f t="shared" si="98"/>
        <v>4930.65940701664</v>
      </c>
    </row>
    <row r="102" s="1" customFormat="1" ht="16.8" spans="1:48">
      <c r="A102" s="6"/>
      <c r="B102" s="6"/>
      <c r="C102" s="8">
        <v>11</v>
      </c>
      <c r="D102" s="9">
        <v>2.28136666666667</v>
      </c>
      <c r="E102" s="12">
        <f t="shared" si="99"/>
        <v>9.03196774193549</v>
      </c>
      <c r="F102" s="8" t="s">
        <v>111</v>
      </c>
      <c r="G102" s="6">
        <v>12</v>
      </c>
      <c r="H102" s="11">
        <f t="shared" si="83"/>
        <v>2.28136666666667</v>
      </c>
      <c r="I102" s="11">
        <f t="shared" si="84"/>
        <v>275.431366666667</v>
      </c>
      <c r="J102" s="11">
        <f t="shared" si="85"/>
        <v>0.0234117764868147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0.158449623370548</v>
      </c>
      <c r="P102" s="11">
        <f t="shared" si="88"/>
        <v>0.00370958716677124</v>
      </c>
      <c r="Q102" s="15">
        <f t="shared" si="89"/>
        <v>0.000482246331680261</v>
      </c>
      <c r="R102" s="11">
        <f t="shared" si="90"/>
        <v>0.0098696</v>
      </c>
      <c r="S102" s="16">
        <f t="shared" si="91"/>
        <v>0.0488617909216443</v>
      </c>
      <c r="T102" s="3">
        <v>0.01</v>
      </c>
      <c r="U102" s="17">
        <f t="shared" si="92"/>
        <v>0.000488617909216443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0.0152886179092164</v>
      </c>
      <c r="AR102" s="24">
        <f t="shared" si="96"/>
        <v>7.592</v>
      </c>
      <c r="AS102" s="1">
        <f t="shared" si="97"/>
        <v>0.13</v>
      </c>
      <c r="AT102" s="2">
        <f t="shared" si="101"/>
        <v>48.3333333333333</v>
      </c>
      <c r="AU102" s="1">
        <f t="shared" si="98"/>
        <v>4886.40352774244</v>
      </c>
      <c r="AV102" s="1">
        <f>SUM(AU91:AU102)</f>
        <v>83839.8652687293</v>
      </c>
    </row>
    <row r="103" s="1" customFormat="1" ht="16.8" spans="1:46">
      <c r="A103" s="6"/>
      <c r="B103" s="6"/>
      <c r="C103" s="8">
        <v>12</v>
      </c>
      <c r="D103" s="9">
        <v>-2.91516129032258</v>
      </c>
      <c r="E103" s="12">
        <f t="shared" si="99"/>
        <v>2.28136666666667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ht="16.8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ht="16.8" spans="19:51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</row>
    <row r="106" s="1" customFormat="1" ht="16.8" spans="1:52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5"/>
    </row>
    <row r="107" s="1" customFormat="1" ht="16.8" spans="1:52">
      <c r="A107" s="6" t="s">
        <v>107</v>
      </c>
      <c r="B107" s="6">
        <f>F9</f>
        <v>122.786</v>
      </c>
      <c r="C107" s="8" t="s">
        <v>108</v>
      </c>
      <c r="D107" s="9">
        <v>-6.49448387096774</v>
      </c>
      <c r="E107" s="8"/>
      <c r="F107" s="8"/>
      <c r="G107" s="6">
        <v>1</v>
      </c>
      <c r="H107" s="11">
        <f t="shared" ref="H107:H118" si="102">E108</f>
        <v>-6.49448387096774</v>
      </c>
      <c r="I107" s="11">
        <f t="shared" ref="I107:I118" si="103">H107+273.15</f>
        <v>266.655516129032</v>
      </c>
      <c r="J107" s="11">
        <f t="shared" ref="J107:J118" si="104">EXP(($C$18*(I107-$C$16))/($C$19*I107*$C$16))</f>
        <v>0.00731412303246287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0.0202066179899397</v>
      </c>
      <c r="Q107" s="15">
        <f t="shared" ref="Q107:Q118" si="108">P107*$B$109</f>
        <v>0.00585991921708251</v>
      </c>
      <c r="R107" s="11">
        <f t="shared" ref="R107:R118" si="109">L107*$B$109</f>
        <v>0.80117865</v>
      </c>
      <c r="S107" s="16">
        <f t="shared" ref="S107:S118" si="110">Q107/R107</f>
        <v>0.00731412303246287</v>
      </c>
      <c r="T107" s="3">
        <v>0.27</v>
      </c>
      <c r="U107" s="17">
        <f t="shared" ref="U107:U118" si="111">S107*T107</f>
        <v>0.00197481321876498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0.226783706208406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100</v>
      </c>
      <c r="AF107" s="1">
        <f t="shared" ref="AF107:AF118" si="116">AE107*10000*AC107*AB107</f>
        <v>2320488.67920879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5"/>
    </row>
    <row r="108" s="1" customFormat="1" ht="16.8" spans="1:52">
      <c r="A108" s="6" t="s">
        <v>110</v>
      </c>
      <c r="B108" s="6">
        <v>27</v>
      </c>
      <c r="C108" s="8">
        <v>1</v>
      </c>
      <c r="D108" s="9">
        <v>-4.75145161290323</v>
      </c>
      <c r="E108" s="12">
        <f t="shared" ref="E108:E119" si="117">D107</f>
        <v>-6.49448387096774</v>
      </c>
      <c r="F108" s="8" t="s">
        <v>109</v>
      </c>
      <c r="G108" s="6">
        <v>2</v>
      </c>
      <c r="H108" s="11">
        <f t="shared" si="102"/>
        <v>-4.75145161290323</v>
      </c>
      <c r="I108" s="11">
        <f t="shared" si="103"/>
        <v>268.398548387097</v>
      </c>
      <c r="J108" s="11">
        <f t="shared" si="104"/>
        <v>0.00927144549084443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5.50516338201006</v>
      </c>
      <c r="P108" s="11">
        <f t="shared" si="107"/>
        <v>0.0510408222144991</v>
      </c>
      <c r="Q108" s="15">
        <f t="shared" si="108"/>
        <v>0.0148018384422047</v>
      </c>
      <c r="R108" s="11">
        <f t="shared" si="109"/>
        <v>0.80117865</v>
      </c>
      <c r="S108" s="16">
        <f t="shared" si="110"/>
        <v>0.0184750784886801</v>
      </c>
      <c r="T108" s="3">
        <v>0.27</v>
      </c>
      <c r="U108" s="17">
        <f t="shared" si="111"/>
        <v>0.00498827119194361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0.227369221092595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100</v>
      </c>
      <c r="AF108" s="1">
        <f t="shared" si="116"/>
        <v>2326479.76508962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5"/>
    </row>
    <row r="109" s="1" customFormat="1" ht="16.8" spans="1:52">
      <c r="A109" s="6" t="s">
        <v>72</v>
      </c>
      <c r="B109" s="6">
        <v>0.29</v>
      </c>
      <c r="C109" s="8">
        <v>2</v>
      </c>
      <c r="D109" s="9">
        <v>1.89582142857143</v>
      </c>
      <c r="E109" s="12">
        <f t="shared" si="117"/>
        <v>-4.75145161290323</v>
      </c>
      <c r="F109" s="8" t="s">
        <v>109</v>
      </c>
      <c r="G109" s="6">
        <v>3</v>
      </c>
      <c r="H109" s="11">
        <f t="shared" si="102"/>
        <v>1.89582142857143</v>
      </c>
      <c r="I109" s="11">
        <f t="shared" si="103"/>
        <v>275.045821428571</v>
      </c>
      <c r="J109" s="11">
        <f t="shared" si="104"/>
        <v>0.0222799206940253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8.21680755979556</v>
      </c>
      <c r="P109" s="11">
        <f t="shared" si="107"/>
        <v>0.183069820790313</v>
      </c>
      <c r="Q109" s="15">
        <f t="shared" si="108"/>
        <v>0.0530902480291906</v>
      </c>
      <c r="R109" s="11">
        <f t="shared" si="109"/>
        <v>0.80117865</v>
      </c>
      <c r="S109" s="16">
        <f t="shared" si="110"/>
        <v>0.0662651807174225</v>
      </c>
      <c r="T109" s="3">
        <v>0.27</v>
      </c>
      <c r="U109" s="17">
        <f t="shared" si="111"/>
        <v>0.0178915987937041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0.229876337645617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100</v>
      </c>
      <c r="AF109" s="1">
        <f t="shared" si="116"/>
        <v>2352132.9995129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5"/>
    </row>
    <row r="110" s="1" customFormat="1" ht="16.8" spans="1:52">
      <c r="A110" s="6"/>
      <c r="B110" s="6"/>
      <c r="C110" s="8">
        <v>3</v>
      </c>
      <c r="D110" s="9">
        <v>6.50477419354839</v>
      </c>
      <c r="E110" s="12">
        <f t="shared" si="117"/>
        <v>1.89582142857143</v>
      </c>
      <c r="F110" s="8" t="s">
        <v>109</v>
      </c>
      <c r="G110" s="6">
        <v>4</v>
      </c>
      <c r="H110" s="11">
        <f t="shared" si="102"/>
        <v>6.50477419354839</v>
      </c>
      <c r="I110" s="11">
        <f t="shared" si="103"/>
        <v>279.654774193548</v>
      </c>
      <c r="J110" s="11">
        <f t="shared" si="104"/>
        <v>0.0399296242054619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10.7964227390052</v>
      </c>
      <c r="P110" s="11">
        <f t="shared" si="107"/>
        <v>0.431097102731783</v>
      </c>
      <c r="Q110" s="15">
        <f t="shared" si="108"/>
        <v>0.125018159792217</v>
      </c>
      <c r="R110" s="11">
        <f t="shared" si="109"/>
        <v>0.80117865</v>
      </c>
      <c r="S110" s="16">
        <f t="shared" si="110"/>
        <v>0.156042799932596</v>
      </c>
      <c r="T110" s="3">
        <v>0.27</v>
      </c>
      <c r="U110" s="17">
        <f t="shared" si="111"/>
        <v>0.0421315559818008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0.234586161327264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100</v>
      </c>
      <c r="AF110" s="1">
        <f t="shared" si="116"/>
        <v>2400324.70039413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5"/>
    </row>
    <row r="111" s="1" customFormat="1" ht="16.8" spans="1:52">
      <c r="A111" s="6"/>
      <c r="B111" s="6"/>
      <c r="C111" s="8">
        <v>4</v>
      </c>
      <c r="D111" s="9">
        <v>10.2070333333333</v>
      </c>
      <c r="E111" s="12">
        <f t="shared" si="117"/>
        <v>6.50477419354839</v>
      </c>
      <c r="F111" s="8" t="s">
        <v>109</v>
      </c>
      <c r="G111" s="6">
        <v>5</v>
      </c>
      <c r="H111" s="11">
        <f t="shared" si="102"/>
        <v>10.2070333333333</v>
      </c>
      <c r="I111" s="11">
        <f t="shared" si="103"/>
        <v>283.357033333333</v>
      </c>
      <c r="J111" s="11">
        <f t="shared" si="104"/>
        <v>0.0629304035643947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9.84705935445979</v>
      </c>
      <c r="O111" s="11">
        <f t="shared" si="118"/>
        <v>3.28095128181367</v>
      </c>
      <c r="P111" s="11">
        <f t="shared" si="107"/>
        <v>0.206471588239652</v>
      </c>
      <c r="Q111" s="15">
        <f t="shared" si="108"/>
        <v>0.0598767605894992</v>
      </c>
      <c r="R111" s="11">
        <f t="shared" si="109"/>
        <v>0.80117865</v>
      </c>
      <c r="S111" s="16">
        <f t="shared" si="110"/>
        <v>0.0747358414874126</v>
      </c>
      <c r="T111" s="3">
        <v>0.27</v>
      </c>
      <c r="U111" s="17">
        <f t="shared" si="111"/>
        <v>0.0201786772016014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0.279120716980271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100</v>
      </c>
      <c r="AF111" s="1">
        <f t="shared" si="116"/>
        <v>2856009.69626164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5"/>
    </row>
    <row r="112" s="1" customFormat="1" ht="16.8" spans="1:52">
      <c r="A112" s="6"/>
      <c r="B112" s="6"/>
      <c r="C112" s="8">
        <v>5</v>
      </c>
      <c r="D112" s="9">
        <v>16.822935483871</v>
      </c>
      <c r="E112" s="12">
        <f t="shared" si="117"/>
        <v>10.2070333333333</v>
      </c>
      <c r="F112" s="8" t="s">
        <v>111</v>
      </c>
      <c r="G112" s="6">
        <v>6</v>
      </c>
      <c r="H112" s="11">
        <f t="shared" si="102"/>
        <v>16.822935483871</v>
      </c>
      <c r="I112" s="11">
        <f t="shared" si="103"/>
        <v>289.972935483871</v>
      </c>
      <c r="J112" s="11">
        <f t="shared" si="104"/>
        <v>0.13783048495269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5.83716469357402</v>
      </c>
      <c r="P112" s="11">
        <f t="shared" si="107"/>
        <v>0.804539240464028</v>
      </c>
      <c r="Q112" s="15">
        <f t="shared" si="108"/>
        <v>0.233316379734568</v>
      </c>
      <c r="R112" s="11">
        <f t="shared" si="109"/>
        <v>0.80117865</v>
      </c>
      <c r="S112" s="16">
        <f t="shared" si="110"/>
        <v>0.291216421873658</v>
      </c>
      <c r="T112" s="3">
        <v>0.27</v>
      </c>
      <c r="U112" s="17">
        <f t="shared" si="111"/>
        <v>0.0786284339058877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0.290477504707914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100</v>
      </c>
      <c r="AF112" s="1">
        <f t="shared" si="116"/>
        <v>2972214.24108884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5"/>
    </row>
    <row r="113" s="1" customFormat="1" ht="16.8" spans="1:52">
      <c r="A113" s="6"/>
      <c r="B113" s="6"/>
      <c r="C113" s="8">
        <v>6</v>
      </c>
      <c r="D113" s="9">
        <v>21.7851666666667</v>
      </c>
      <c r="E113" s="12">
        <f t="shared" si="117"/>
        <v>16.822935483871</v>
      </c>
      <c r="F113" s="8" t="s">
        <v>109</v>
      </c>
      <c r="G113" s="6">
        <v>7</v>
      </c>
      <c r="H113" s="11">
        <f t="shared" si="102"/>
        <v>21.7851666666667</v>
      </c>
      <c r="I113" s="11">
        <f t="shared" si="103"/>
        <v>294.935166666667</v>
      </c>
      <c r="J113" s="11">
        <f t="shared" si="104"/>
        <v>0.24249301276617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7.79531045310999</v>
      </c>
      <c r="P113" s="11">
        <f t="shared" si="107"/>
        <v>1.89030831722226</v>
      </c>
      <c r="Q113" s="15">
        <f t="shared" si="108"/>
        <v>0.548189411994455</v>
      </c>
      <c r="R113" s="11">
        <f t="shared" si="109"/>
        <v>0.80117865</v>
      </c>
      <c r="S113" s="16">
        <f t="shared" si="110"/>
        <v>0.684228682322544</v>
      </c>
      <c r="T113" s="3">
        <v>0.27</v>
      </c>
      <c r="U113" s="17">
        <f t="shared" si="111"/>
        <v>0.184741744227087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0.311095320903323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100</v>
      </c>
      <c r="AF113" s="1">
        <f t="shared" si="116"/>
        <v>3183179.17270296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5"/>
    </row>
    <row r="114" s="1" customFormat="1" ht="16.8" spans="1:52">
      <c r="A114" s="6"/>
      <c r="B114" s="6"/>
      <c r="C114" s="8">
        <v>7</v>
      </c>
      <c r="D114" s="9">
        <v>23.0627419354839</v>
      </c>
      <c r="E114" s="12">
        <f t="shared" si="117"/>
        <v>21.7851666666667</v>
      </c>
      <c r="F114" s="8" t="s">
        <v>109</v>
      </c>
      <c r="G114" s="6">
        <v>8</v>
      </c>
      <c r="H114" s="11">
        <f t="shared" si="102"/>
        <v>23.0627419354839</v>
      </c>
      <c r="I114" s="11">
        <f t="shared" si="103"/>
        <v>296.212741935484</v>
      </c>
      <c r="J114" s="11">
        <f t="shared" si="104"/>
        <v>0.279600117235394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8.66768713588773</v>
      </c>
      <c r="P114" s="11">
        <f t="shared" si="107"/>
        <v>2.42348633935393</v>
      </c>
      <c r="Q114" s="15">
        <f t="shared" si="108"/>
        <v>0.702811038412639</v>
      </c>
      <c r="R114" s="11">
        <f t="shared" si="109"/>
        <v>0.80117865</v>
      </c>
      <c r="S114" s="16">
        <f t="shared" si="110"/>
        <v>0.877221376796097</v>
      </c>
      <c r="T114" s="3">
        <v>0.27</v>
      </c>
      <c r="U114" s="17">
        <f t="shared" si="111"/>
        <v>0.236849771734946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0.3212199106481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100</v>
      </c>
      <c r="AF114" s="1">
        <f t="shared" si="116"/>
        <v>3286775.66240314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5"/>
    </row>
    <row r="115" s="1" customFormat="1" ht="16.8" spans="1:52">
      <c r="A115" s="6"/>
      <c r="B115" s="6"/>
      <c r="C115" s="8">
        <v>8</v>
      </c>
      <c r="D115" s="9">
        <v>21.0210322580645</v>
      </c>
      <c r="E115" s="12">
        <f t="shared" si="117"/>
        <v>23.0627419354839</v>
      </c>
      <c r="F115" s="8" t="s">
        <v>109</v>
      </c>
      <c r="G115" s="6">
        <v>9</v>
      </c>
      <c r="H115" s="11">
        <f t="shared" si="102"/>
        <v>21.0210322580645</v>
      </c>
      <c r="I115" s="11">
        <f t="shared" si="103"/>
        <v>294.171032258064</v>
      </c>
      <c r="J115" s="11">
        <f t="shared" si="104"/>
        <v>0.222564728608374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9.00688579653381</v>
      </c>
      <c r="P115" s="11">
        <f t="shared" si="107"/>
        <v>2.00461509291217</v>
      </c>
      <c r="Q115" s="15">
        <f t="shared" si="108"/>
        <v>0.581338376944528</v>
      </c>
      <c r="R115" s="11">
        <f t="shared" si="109"/>
        <v>0.80117865</v>
      </c>
      <c r="S115" s="16">
        <f t="shared" si="110"/>
        <v>0.725603929840776</v>
      </c>
      <c r="T115" s="3">
        <v>0.27</v>
      </c>
      <c r="U115" s="17">
        <f t="shared" si="111"/>
        <v>0.19591306105701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0.264465907763377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100</v>
      </c>
      <c r="AF115" s="1">
        <f t="shared" si="116"/>
        <v>2706059.24588618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5"/>
    </row>
    <row r="116" s="1" customFormat="1" ht="16.8" spans="1:52">
      <c r="A116" s="6"/>
      <c r="B116" s="6"/>
      <c r="C116" s="8">
        <v>9</v>
      </c>
      <c r="D116" s="9">
        <v>17.7019666666667</v>
      </c>
      <c r="E116" s="12">
        <f t="shared" si="117"/>
        <v>21.0210322580645</v>
      </c>
      <c r="F116" s="8" t="s">
        <v>109</v>
      </c>
      <c r="G116" s="6">
        <v>10</v>
      </c>
      <c r="H116" s="11">
        <f t="shared" si="102"/>
        <v>17.7019666666667</v>
      </c>
      <c r="I116" s="11">
        <f t="shared" si="103"/>
        <v>290.851966666667</v>
      </c>
      <c r="J116" s="11">
        <f t="shared" si="104"/>
        <v>0.152552214007735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9.76495570362164</v>
      </c>
      <c r="P116" s="11">
        <f t="shared" si="107"/>
        <v>1.48966561227494</v>
      </c>
      <c r="Q116" s="15">
        <f t="shared" si="108"/>
        <v>0.432003027559733</v>
      </c>
      <c r="R116" s="11">
        <f t="shared" si="109"/>
        <v>0.80117865</v>
      </c>
      <c r="S116" s="16">
        <f t="shared" si="110"/>
        <v>0.539209360558638</v>
      </c>
      <c r="T116" s="3">
        <v>0.27</v>
      </c>
      <c r="U116" s="17">
        <f t="shared" si="111"/>
        <v>0.145586527350832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0.254687462264267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100</v>
      </c>
      <c r="AF116" s="1">
        <f t="shared" si="116"/>
        <v>2606004.56179837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5"/>
    </row>
    <row r="117" s="1" customFormat="1" ht="16.8" spans="1:52">
      <c r="A117" s="6"/>
      <c r="B117" s="6"/>
      <c r="C117" s="8">
        <v>10</v>
      </c>
      <c r="D117" s="9">
        <v>9.03196774193549</v>
      </c>
      <c r="E117" s="12">
        <f t="shared" si="117"/>
        <v>17.7019666666667</v>
      </c>
      <c r="F117" s="8" t="s">
        <v>109</v>
      </c>
      <c r="G117" s="6">
        <v>11</v>
      </c>
      <c r="H117" s="11">
        <f t="shared" si="102"/>
        <v>9.03196774193549</v>
      </c>
      <c r="I117" s="11">
        <f t="shared" si="103"/>
        <v>282.181967741935</v>
      </c>
      <c r="J117" s="11">
        <f t="shared" si="104"/>
        <v>0.0545401786202655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7.86152558677936</v>
      </c>
      <c r="O117" s="11">
        <f t="shared" si="118"/>
        <v>3.17644950456733</v>
      </c>
      <c r="P117" s="11">
        <f t="shared" si="107"/>
        <v>0.173244123357356</v>
      </c>
      <c r="Q117" s="15">
        <f t="shared" si="108"/>
        <v>0.0502407957736333</v>
      </c>
      <c r="R117" s="11">
        <f t="shared" si="109"/>
        <v>0.80117865</v>
      </c>
      <c r="S117" s="16">
        <f t="shared" si="110"/>
        <v>0.0627086053449293</v>
      </c>
      <c r="T117" s="3">
        <v>0.27</v>
      </c>
      <c r="U117" s="17">
        <f t="shared" si="111"/>
        <v>0.0169313234431309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0.229689756145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100</v>
      </c>
      <c r="AF117" s="1">
        <f t="shared" si="116"/>
        <v>2350223.86650167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5"/>
    </row>
    <row r="118" s="1" customFormat="1" ht="16.8" spans="1:33">
      <c r="A118" s="6"/>
      <c r="B118" s="6"/>
      <c r="C118" s="8">
        <v>11</v>
      </c>
      <c r="D118" s="9">
        <v>2.28136666666667</v>
      </c>
      <c r="E118" s="12">
        <f t="shared" si="117"/>
        <v>9.03196774193549</v>
      </c>
      <c r="F118" s="8" t="s">
        <v>111</v>
      </c>
      <c r="G118" s="6">
        <v>12</v>
      </c>
      <c r="H118" s="11">
        <f t="shared" si="102"/>
        <v>2.28136666666667</v>
      </c>
      <c r="I118" s="11">
        <f t="shared" si="103"/>
        <v>275.431366666667</v>
      </c>
      <c r="J118" s="11">
        <f t="shared" si="104"/>
        <v>0.0234117764868147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5.76589038120998</v>
      </c>
      <c r="P118" s="11">
        <f t="shared" si="107"/>
        <v>0.134989736852363</v>
      </c>
      <c r="Q118" s="15">
        <f t="shared" si="108"/>
        <v>0.0391470236871853</v>
      </c>
      <c r="R118" s="11">
        <f t="shared" si="109"/>
        <v>0.80117865</v>
      </c>
      <c r="S118" s="16">
        <f t="shared" si="110"/>
        <v>0.0488617909216443</v>
      </c>
      <c r="T118" s="3">
        <v>0.27</v>
      </c>
      <c r="U118" s="17">
        <f t="shared" si="111"/>
        <v>0.013192683548844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0.22896333841354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100</v>
      </c>
      <c r="AF118" s="1">
        <f t="shared" si="116"/>
        <v>2342791.03920375</v>
      </c>
      <c r="AG118" s="1">
        <f>SUM(AF107:AF118)</f>
        <v>31702683.630052</v>
      </c>
    </row>
    <row r="119" s="1" customFormat="1" ht="16.8" spans="1:46">
      <c r="A119" s="6"/>
      <c r="B119" s="6"/>
      <c r="C119" s="8">
        <v>12</v>
      </c>
      <c r="D119" s="9">
        <v>-2.91516129032258</v>
      </c>
      <c r="E119" s="12">
        <f t="shared" si="117"/>
        <v>2.28136666666667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-6.49448387096774</v>
      </c>
      <c r="E123" s="8"/>
      <c r="F123" s="8"/>
      <c r="G123" s="6">
        <v>1</v>
      </c>
      <c r="H123" s="11">
        <f t="shared" ref="H123:H134" si="119">E124</f>
        <v>-6.49448387096774</v>
      </c>
      <c r="I123" s="11">
        <f t="shared" ref="I123:I134" si="120">H123+273.15</f>
        <v>266.655516129032</v>
      </c>
      <c r="J123" s="11">
        <f t="shared" ref="J123:J134" si="121">EXP(($C$18*(I123-$C$16))/($C$19*I123*$C$16))</f>
        <v>0.00731412303246287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0.0038122672069803</v>
      </c>
      <c r="Q123" s="15">
        <f t="shared" ref="Q123:Q134" si="125">P123*$B$125</f>
        <v>0.000991189473814878</v>
      </c>
      <c r="R123" s="11">
        <f t="shared" ref="R123:R134" si="126">L123*$B$125</f>
        <v>0.1355172</v>
      </c>
      <c r="S123" s="16">
        <f t="shared" ref="S123:S134" si="127">Q123/R123</f>
        <v>0.00731412303246287</v>
      </c>
      <c r="T123" s="3">
        <v>0.01</v>
      </c>
      <c r="U123" s="17">
        <f t="shared" ref="U123:U134" si="128">S123*T123</f>
        <v>7.31412303246288e-5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0.00556314123032463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0.0583333333333333</v>
      </c>
      <c r="AX123" s="1">
        <f t="shared" ref="AX123:AX134" si="134">AW123*10000*AV123*0.67*AU123*AT123</f>
        <v>29.464976697016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-4.75145161290323</v>
      </c>
      <c r="E124" s="12">
        <f t="shared" ref="E124:E135" si="135">D123</f>
        <v>-6.49448387096774</v>
      </c>
      <c r="F124" s="8" t="s">
        <v>109</v>
      </c>
      <c r="G124" s="6">
        <v>2</v>
      </c>
      <c r="H124" s="11">
        <f t="shared" si="119"/>
        <v>-4.75145161290323</v>
      </c>
      <c r="I124" s="11">
        <f t="shared" si="120"/>
        <v>268.398548387097</v>
      </c>
      <c r="J124" s="11">
        <f t="shared" si="121"/>
        <v>0.00927144549084443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1.03862773279302</v>
      </c>
      <c r="P124" s="11">
        <f t="shared" si="124"/>
        <v>0.00962958040986982</v>
      </c>
      <c r="Q124" s="15">
        <f t="shared" si="125"/>
        <v>0.00250369090656615</v>
      </c>
      <c r="R124" s="11">
        <f t="shared" si="126"/>
        <v>0.1355172</v>
      </c>
      <c r="S124" s="16">
        <f t="shared" si="127"/>
        <v>0.0184750784886801</v>
      </c>
      <c r="T124" s="3">
        <v>0.01</v>
      </c>
      <c r="U124" s="17">
        <f t="shared" si="128"/>
        <v>0.000184750784886801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0.0056747507848868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0.0583333333333333</v>
      </c>
      <c r="AX124" s="1">
        <f t="shared" si="134"/>
        <v>30.0561126736496</v>
      </c>
    </row>
    <row r="125" s="1" customFormat="1" ht="16.8" spans="1:50">
      <c r="A125" s="6" t="s">
        <v>72</v>
      </c>
      <c r="B125" s="6">
        <v>0.26</v>
      </c>
      <c r="C125" s="8">
        <v>2</v>
      </c>
      <c r="D125" s="9">
        <v>1.89582142857143</v>
      </c>
      <c r="E125" s="12">
        <f t="shared" si="135"/>
        <v>-4.75145161290323</v>
      </c>
      <c r="F125" s="8" t="s">
        <v>109</v>
      </c>
      <c r="G125" s="6">
        <v>3</v>
      </c>
      <c r="H125" s="11">
        <f t="shared" si="119"/>
        <v>1.89582142857143</v>
      </c>
      <c r="I125" s="11">
        <f t="shared" si="120"/>
        <v>275.045821428571</v>
      </c>
      <c r="J125" s="11">
        <f t="shared" si="121"/>
        <v>0.0222799206940253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1.55021815238315</v>
      </c>
      <c r="P125" s="11">
        <f t="shared" si="124"/>
        <v>0.034538737493535</v>
      </c>
      <c r="Q125" s="15">
        <f t="shared" si="125"/>
        <v>0.0089800717483191</v>
      </c>
      <c r="R125" s="11">
        <f t="shared" si="126"/>
        <v>0.1355172</v>
      </c>
      <c r="S125" s="16">
        <f t="shared" si="127"/>
        <v>0.0662651807174226</v>
      </c>
      <c r="T125" s="3">
        <v>0.01</v>
      </c>
      <c r="U125" s="17">
        <f t="shared" si="128"/>
        <v>0.000662651807174226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0.00615265180717423</v>
      </c>
      <c r="AU125" s="24">
        <f t="shared" si="132"/>
        <v>52.122</v>
      </c>
      <c r="AV125" s="1">
        <f t="shared" si="133"/>
        <v>0.26</v>
      </c>
      <c r="AW125" s="2">
        <f t="shared" si="137"/>
        <v>0.0583333333333333</v>
      </c>
      <c r="AX125" s="1">
        <f t="shared" si="134"/>
        <v>32.5872981859681</v>
      </c>
    </row>
    <row r="126" s="1" customFormat="1" ht="16.8" spans="1:50">
      <c r="A126" s="6"/>
      <c r="B126" s="6"/>
      <c r="C126" s="8">
        <v>3</v>
      </c>
      <c r="D126" s="9">
        <v>6.50477419354839</v>
      </c>
      <c r="E126" s="12">
        <f t="shared" si="135"/>
        <v>1.89582142857143</v>
      </c>
      <c r="F126" s="8" t="s">
        <v>109</v>
      </c>
      <c r="G126" s="6">
        <v>4</v>
      </c>
      <c r="H126" s="11">
        <f t="shared" si="119"/>
        <v>6.50477419354839</v>
      </c>
      <c r="I126" s="11">
        <f t="shared" si="120"/>
        <v>279.654774193548</v>
      </c>
      <c r="J126" s="11">
        <f t="shared" si="121"/>
        <v>0.0399296242054619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2.03689941488962</v>
      </c>
      <c r="P126" s="11">
        <f t="shared" si="124"/>
        <v>0.0813326281808675</v>
      </c>
      <c r="Q126" s="15">
        <f t="shared" si="125"/>
        <v>0.0211464833270256</v>
      </c>
      <c r="R126" s="11">
        <f t="shared" si="126"/>
        <v>0.1355172</v>
      </c>
      <c r="S126" s="16">
        <f t="shared" si="127"/>
        <v>0.156042799932596</v>
      </c>
      <c r="T126" s="3">
        <v>0.01</v>
      </c>
      <c r="U126" s="17">
        <f t="shared" si="128"/>
        <v>0.00156042799932596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0.00705042799932596</v>
      </c>
      <c r="AU126" s="24">
        <f t="shared" si="132"/>
        <v>52.122</v>
      </c>
      <c r="AV126" s="1">
        <f t="shared" si="133"/>
        <v>0.26</v>
      </c>
      <c r="AW126" s="2">
        <f t="shared" si="137"/>
        <v>0.0583333333333333</v>
      </c>
      <c r="AX126" s="1">
        <f t="shared" si="134"/>
        <v>37.3423373779792</v>
      </c>
    </row>
    <row r="127" s="1" customFormat="1" ht="16.8" spans="1:50">
      <c r="A127" s="6"/>
      <c r="B127" s="6"/>
      <c r="C127" s="8">
        <v>4</v>
      </c>
      <c r="D127" s="9">
        <v>10.2070333333333</v>
      </c>
      <c r="E127" s="12">
        <f t="shared" si="135"/>
        <v>6.50477419354839</v>
      </c>
      <c r="F127" s="8" t="s">
        <v>109</v>
      </c>
      <c r="G127" s="6">
        <v>5</v>
      </c>
      <c r="H127" s="11">
        <f t="shared" si="119"/>
        <v>10.2070333333333</v>
      </c>
      <c r="I127" s="11">
        <f t="shared" si="120"/>
        <v>283.357033333333</v>
      </c>
      <c r="J127" s="11">
        <f t="shared" si="121"/>
        <v>0.0629304035643947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1.85778844737331</v>
      </c>
      <c r="O127" s="11">
        <f t="shared" si="136"/>
        <v>0.618998339335437</v>
      </c>
      <c r="P127" s="11">
        <f t="shared" si="124"/>
        <v>0.0389538153000692</v>
      </c>
      <c r="Q127" s="15">
        <f t="shared" si="125"/>
        <v>0.010127991978018</v>
      </c>
      <c r="R127" s="11">
        <f t="shared" si="126"/>
        <v>0.1355172</v>
      </c>
      <c r="S127" s="16">
        <f t="shared" si="127"/>
        <v>0.0747358414874126</v>
      </c>
      <c r="T127" s="3">
        <v>0.01</v>
      </c>
      <c r="U127" s="17">
        <f t="shared" si="128"/>
        <v>0.000747358414874126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0.0106973584148741</v>
      </c>
      <c r="AU127" s="24">
        <f t="shared" si="132"/>
        <v>52.122</v>
      </c>
      <c r="AV127" s="1">
        <f t="shared" si="133"/>
        <v>0.26</v>
      </c>
      <c r="AW127" s="2">
        <f t="shared" si="137"/>
        <v>0.0583333333333333</v>
      </c>
      <c r="AX127" s="1">
        <f t="shared" si="134"/>
        <v>56.6581726697419</v>
      </c>
    </row>
    <row r="128" s="1" customFormat="1" ht="16.8" spans="1:50">
      <c r="A128" s="6"/>
      <c r="B128" s="6"/>
      <c r="C128" s="8">
        <v>5</v>
      </c>
      <c r="D128" s="9">
        <v>16.822935483871</v>
      </c>
      <c r="E128" s="12">
        <f t="shared" si="135"/>
        <v>10.2070333333333</v>
      </c>
      <c r="F128" s="8" t="s">
        <v>111</v>
      </c>
      <c r="G128" s="6">
        <v>6</v>
      </c>
      <c r="H128" s="11">
        <f t="shared" si="119"/>
        <v>16.822935483871</v>
      </c>
      <c r="I128" s="11">
        <f t="shared" si="120"/>
        <v>289.972935483871</v>
      </c>
      <c r="J128" s="11">
        <f t="shared" si="121"/>
        <v>0.13783048495269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1.10126452403537</v>
      </c>
      <c r="P128" s="11">
        <f t="shared" si="124"/>
        <v>0.151787823408988</v>
      </c>
      <c r="Q128" s="15">
        <f t="shared" si="125"/>
        <v>0.0394648340863369</v>
      </c>
      <c r="R128" s="11">
        <f t="shared" si="126"/>
        <v>0.1355172</v>
      </c>
      <c r="S128" s="16">
        <f t="shared" si="127"/>
        <v>0.291216421873658</v>
      </c>
      <c r="T128" s="3">
        <v>0.01</v>
      </c>
      <c r="U128" s="17">
        <f t="shared" si="128"/>
        <v>0.00291216421873658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0.0128621642187366</v>
      </c>
      <c r="AU128" s="24">
        <f t="shared" si="132"/>
        <v>52.122</v>
      </c>
      <c r="AV128" s="1">
        <f t="shared" si="133"/>
        <v>0.26</v>
      </c>
      <c r="AW128" s="2">
        <f t="shared" si="137"/>
        <v>0.0583333333333333</v>
      </c>
      <c r="AX128" s="1">
        <f t="shared" si="134"/>
        <v>68.1239884604101</v>
      </c>
    </row>
    <row r="129" s="1" customFormat="1" ht="16.8" spans="1:50">
      <c r="A129" s="6"/>
      <c r="B129" s="6"/>
      <c r="C129" s="8">
        <v>6</v>
      </c>
      <c r="D129" s="9">
        <v>21.7851666666667</v>
      </c>
      <c r="E129" s="12">
        <f t="shared" si="135"/>
        <v>16.822935483871</v>
      </c>
      <c r="F129" s="8" t="s">
        <v>109</v>
      </c>
      <c r="G129" s="6">
        <v>7</v>
      </c>
      <c r="H129" s="11">
        <f t="shared" si="119"/>
        <v>21.7851666666667</v>
      </c>
      <c r="I129" s="11">
        <f t="shared" si="120"/>
        <v>294.935166666667</v>
      </c>
      <c r="J129" s="11">
        <f t="shared" si="121"/>
        <v>0.24249301276617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1.47069670062638</v>
      </c>
      <c r="P129" s="11">
        <f t="shared" si="124"/>
        <v>0.356633673800157</v>
      </c>
      <c r="Q129" s="15">
        <f t="shared" si="125"/>
        <v>0.0927247551880407</v>
      </c>
      <c r="R129" s="11">
        <f t="shared" si="126"/>
        <v>0.1355172</v>
      </c>
      <c r="S129" s="16">
        <f t="shared" si="127"/>
        <v>0.684228682322545</v>
      </c>
      <c r="T129" s="3">
        <v>0.01</v>
      </c>
      <c r="U129" s="17">
        <f t="shared" si="128"/>
        <v>0.00684228682322545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0.0167922868232254</v>
      </c>
      <c r="AU129" s="24">
        <f t="shared" si="132"/>
        <v>52.122</v>
      </c>
      <c r="AV129" s="1">
        <f t="shared" si="133"/>
        <v>0.26</v>
      </c>
      <c r="AW129" s="2">
        <f t="shared" si="137"/>
        <v>0.0583333333333333</v>
      </c>
      <c r="AX129" s="1">
        <f t="shared" si="134"/>
        <v>88.939740957659</v>
      </c>
    </row>
    <row r="130" s="1" customFormat="1" ht="16.8" spans="1:50">
      <c r="A130" s="6"/>
      <c r="B130" s="6"/>
      <c r="C130" s="8">
        <v>7</v>
      </c>
      <c r="D130" s="9">
        <v>23.0627419354839</v>
      </c>
      <c r="E130" s="12">
        <f t="shared" si="135"/>
        <v>21.7851666666667</v>
      </c>
      <c r="F130" s="8" t="s">
        <v>109</v>
      </c>
      <c r="G130" s="6">
        <v>8</v>
      </c>
      <c r="H130" s="11">
        <f t="shared" si="119"/>
        <v>23.0627419354839</v>
      </c>
      <c r="I130" s="11">
        <f t="shared" si="120"/>
        <v>296.212741935484</v>
      </c>
      <c r="J130" s="11">
        <f t="shared" si="121"/>
        <v>0.279600117235394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1.63528302682622</v>
      </c>
      <c r="P130" s="11">
        <f t="shared" si="124"/>
        <v>0.457225326013662</v>
      </c>
      <c r="Q130" s="15">
        <f t="shared" si="125"/>
        <v>0.118878584763552</v>
      </c>
      <c r="R130" s="11">
        <f t="shared" si="126"/>
        <v>0.1355172</v>
      </c>
      <c r="S130" s="16">
        <f t="shared" si="127"/>
        <v>0.877221376796097</v>
      </c>
      <c r="T130" s="3">
        <v>0.01</v>
      </c>
      <c r="U130" s="17">
        <f t="shared" si="128"/>
        <v>0.00877221376796098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0.018722213767961</v>
      </c>
      <c r="AU130" s="24">
        <f t="shared" si="132"/>
        <v>52.122</v>
      </c>
      <c r="AV130" s="1">
        <f t="shared" si="133"/>
        <v>0.26</v>
      </c>
      <c r="AW130" s="2">
        <f t="shared" si="137"/>
        <v>0.0583333333333333</v>
      </c>
      <c r="AX130" s="1">
        <f t="shared" si="134"/>
        <v>99.1615293500884</v>
      </c>
    </row>
    <row r="131" s="1" customFormat="1" ht="16.8" spans="1:50">
      <c r="A131" s="6"/>
      <c r="B131" s="6"/>
      <c r="C131" s="8">
        <v>8</v>
      </c>
      <c r="D131" s="9">
        <v>21.0210322580645</v>
      </c>
      <c r="E131" s="12">
        <f t="shared" si="135"/>
        <v>23.0627419354839</v>
      </c>
      <c r="F131" s="8" t="s">
        <v>109</v>
      </c>
      <c r="G131" s="6">
        <v>9</v>
      </c>
      <c r="H131" s="11">
        <f t="shared" si="119"/>
        <v>21.0210322580645</v>
      </c>
      <c r="I131" s="11">
        <f t="shared" si="120"/>
        <v>294.171032258064</v>
      </c>
      <c r="J131" s="11">
        <f t="shared" si="121"/>
        <v>0.222564728608374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1.69927770081256</v>
      </c>
      <c r="P131" s="11">
        <f t="shared" si="124"/>
        <v>0.378199280311609</v>
      </c>
      <c r="Q131" s="15">
        <f t="shared" si="125"/>
        <v>0.0983318128810185</v>
      </c>
      <c r="R131" s="11">
        <f t="shared" si="126"/>
        <v>0.1355172</v>
      </c>
      <c r="S131" s="16">
        <f t="shared" si="127"/>
        <v>0.725603929840776</v>
      </c>
      <c r="T131" s="3">
        <v>0.01</v>
      </c>
      <c r="U131" s="17">
        <f t="shared" si="128"/>
        <v>0.00725603929840777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0.0127460392984078</v>
      </c>
      <c r="AU131" s="24">
        <f t="shared" si="132"/>
        <v>52.122</v>
      </c>
      <c r="AV131" s="1">
        <f t="shared" si="133"/>
        <v>0.26</v>
      </c>
      <c r="AW131" s="2">
        <f t="shared" si="137"/>
        <v>0.0583333333333333</v>
      </c>
      <c r="AX131" s="1">
        <f t="shared" si="134"/>
        <v>67.5089370119982</v>
      </c>
    </row>
    <row r="132" s="1" customFormat="1" ht="16.8" spans="1:50">
      <c r="A132" s="6"/>
      <c r="B132" s="6"/>
      <c r="C132" s="8">
        <v>9</v>
      </c>
      <c r="D132" s="9">
        <v>17.7019666666667</v>
      </c>
      <c r="E132" s="12">
        <f t="shared" si="135"/>
        <v>21.0210322580645</v>
      </c>
      <c r="F132" s="8" t="s">
        <v>109</v>
      </c>
      <c r="G132" s="6">
        <v>10</v>
      </c>
      <c r="H132" s="11">
        <f t="shared" si="119"/>
        <v>17.7019666666667</v>
      </c>
      <c r="I132" s="11">
        <f t="shared" si="120"/>
        <v>290.851966666667</v>
      </c>
      <c r="J132" s="11">
        <f t="shared" si="121"/>
        <v>0.152552214007735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1.84229842050095</v>
      </c>
      <c r="P132" s="11">
        <f t="shared" si="124"/>
        <v>0.281046702910374</v>
      </c>
      <c r="Q132" s="15">
        <f t="shared" si="125"/>
        <v>0.0730721427566971</v>
      </c>
      <c r="R132" s="11">
        <f t="shared" si="126"/>
        <v>0.1355172</v>
      </c>
      <c r="S132" s="16">
        <f t="shared" si="127"/>
        <v>0.539209360558639</v>
      </c>
      <c r="T132" s="3">
        <v>0.01</v>
      </c>
      <c r="U132" s="17">
        <f t="shared" si="128"/>
        <v>0.00539209360558639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0.0108820936055864</v>
      </c>
      <c r="AU132" s="24">
        <f t="shared" si="132"/>
        <v>52.122</v>
      </c>
      <c r="AV132" s="1">
        <f t="shared" si="133"/>
        <v>0.26</v>
      </c>
      <c r="AW132" s="2">
        <f t="shared" si="137"/>
        <v>0.0583333333333333</v>
      </c>
      <c r="AX132" s="1">
        <f t="shared" si="134"/>
        <v>57.6366159384092</v>
      </c>
    </row>
    <row r="133" s="1" customFormat="1" ht="16.8" spans="1:50">
      <c r="A133" s="6"/>
      <c r="B133" s="6"/>
      <c r="C133" s="8">
        <v>10</v>
      </c>
      <c r="D133" s="9">
        <v>9.03196774193549</v>
      </c>
      <c r="E133" s="12">
        <f t="shared" si="135"/>
        <v>17.7019666666667</v>
      </c>
      <c r="F133" s="8" t="s">
        <v>109</v>
      </c>
      <c r="G133" s="6">
        <v>11</v>
      </c>
      <c r="H133" s="11">
        <f t="shared" si="119"/>
        <v>9.03196774193549</v>
      </c>
      <c r="I133" s="11">
        <f t="shared" si="120"/>
        <v>282.181967741935</v>
      </c>
      <c r="J133" s="11">
        <f t="shared" si="121"/>
        <v>0.0545401786202655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1.48318913171105</v>
      </c>
      <c r="O133" s="11">
        <f t="shared" si="136"/>
        <v>0.599282585879529</v>
      </c>
      <c r="P133" s="11">
        <f t="shared" si="124"/>
        <v>0.0326849792778841</v>
      </c>
      <c r="Q133" s="15">
        <f t="shared" si="125"/>
        <v>0.00849809461224987</v>
      </c>
      <c r="R133" s="11">
        <f t="shared" si="126"/>
        <v>0.1355172</v>
      </c>
      <c r="S133" s="16">
        <f t="shared" si="127"/>
        <v>0.0627086053449294</v>
      </c>
      <c r="T133" s="3">
        <v>0.01</v>
      </c>
      <c r="U133" s="17">
        <f t="shared" si="128"/>
        <v>0.000627086053449294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0.00611708605344929</v>
      </c>
      <c r="AU133" s="24">
        <f t="shared" si="132"/>
        <v>52.122</v>
      </c>
      <c r="AV133" s="1">
        <f t="shared" si="133"/>
        <v>0.26</v>
      </c>
      <c r="AW133" s="2">
        <f t="shared" si="137"/>
        <v>0.0583333333333333</v>
      </c>
      <c r="AX133" s="1">
        <f t="shared" si="134"/>
        <v>32.3989254552876</v>
      </c>
    </row>
    <row r="134" s="1" customFormat="1" ht="16.8" spans="1:51">
      <c r="A134" s="6"/>
      <c r="B134" s="6"/>
      <c r="C134" s="8">
        <v>11</v>
      </c>
      <c r="D134" s="9">
        <v>2.28136666666667</v>
      </c>
      <c r="E134" s="12">
        <f t="shared" si="135"/>
        <v>9.03196774193549</v>
      </c>
      <c r="F134" s="8" t="s">
        <v>111</v>
      </c>
      <c r="G134" s="6">
        <v>12</v>
      </c>
      <c r="H134" s="11">
        <f t="shared" si="119"/>
        <v>2.28136666666667</v>
      </c>
      <c r="I134" s="11">
        <f t="shared" si="120"/>
        <v>275.431366666667</v>
      </c>
      <c r="J134" s="11">
        <f t="shared" si="121"/>
        <v>0.0234117764868147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1.08781760660165</v>
      </c>
      <c r="P134" s="11">
        <f t="shared" si="124"/>
        <v>0.0254677426641795</v>
      </c>
      <c r="Q134" s="15">
        <f t="shared" si="125"/>
        <v>0.00662161309268666</v>
      </c>
      <c r="R134" s="11">
        <f t="shared" si="126"/>
        <v>0.1355172</v>
      </c>
      <c r="S134" s="16">
        <f t="shared" si="127"/>
        <v>0.0488617909216444</v>
      </c>
      <c r="T134" s="3">
        <v>0.01</v>
      </c>
      <c r="U134" s="17">
        <f t="shared" si="128"/>
        <v>0.000488617909216444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0.00597861790921644</v>
      </c>
      <c r="AU134" s="24">
        <f t="shared" si="132"/>
        <v>52.122</v>
      </c>
      <c r="AV134" s="1">
        <f t="shared" si="133"/>
        <v>0.26</v>
      </c>
      <c r="AW134" s="2">
        <f t="shared" si="137"/>
        <v>0.0583333333333333</v>
      </c>
      <c r="AX134" s="1">
        <f t="shared" si="134"/>
        <v>31.6655339280584</v>
      </c>
      <c r="AY134" s="1">
        <f>SUM(AX123:AX134)</f>
        <v>631.544168706266</v>
      </c>
    </row>
    <row r="135" s="1" customFormat="1" ht="16.8" spans="1:46">
      <c r="A135" s="6"/>
      <c r="B135" s="6"/>
      <c r="C135" s="8">
        <v>12</v>
      </c>
      <c r="D135" s="9">
        <v>-2.91516129032258</v>
      </c>
      <c r="E135" s="12">
        <f t="shared" si="135"/>
        <v>2.28136666666667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-6.49448387096774</v>
      </c>
      <c r="E139" s="8"/>
      <c r="F139" s="8"/>
      <c r="G139" s="6">
        <v>1</v>
      </c>
      <c r="H139" s="11">
        <f t="shared" ref="H139:H150" si="138">E140</f>
        <v>-6.49448387096774</v>
      </c>
      <c r="I139" s="11">
        <f t="shared" ref="I139:I150" si="139">H139+273.15</f>
        <v>266.655516129032</v>
      </c>
      <c r="J139" s="11">
        <f t="shared" ref="J139:J150" si="140">EXP(($C$18*(I139-$C$16))/($C$19*I139*$C$16))</f>
        <v>0.00731412303246287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0.00208233082734218</v>
      </c>
      <c r="Q139" s="15">
        <f t="shared" ref="Q139:Q150" si="144">P139*$B$125</f>
        <v>0.000541406015108967</v>
      </c>
      <c r="R139" s="11">
        <f t="shared" ref="R139:R150" si="145">L139*$B$125</f>
        <v>0.074022</v>
      </c>
      <c r="S139" s="16">
        <f t="shared" ref="S139:S150" si="146">Q139/R139</f>
        <v>0.00731412303246287</v>
      </c>
      <c r="T139" s="3">
        <v>0.01</v>
      </c>
      <c r="U139" s="17">
        <f t="shared" ref="U139:U150" si="147">S139*T139</f>
        <v>7.31412303246288e-5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0.00556314123032463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0.766666666666667</v>
      </c>
      <c r="AX139" s="1">
        <f t="shared" ref="AX139:AX150" si="153">AW139*10000*AV139*0.67*AU139*AT139</f>
        <v>211.525282890943</v>
      </c>
      <c r="AZ139" s="2">
        <f>$E$12/12</f>
        <v>0.166666666666667</v>
      </c>
      <c r="BA139" s="1">
        <f t="shared" ref="BA139:BA150" si="154">AZ139*10000*AV139*0.67*AU139*AT139</f>
        <v>45.983757150205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-4.75145161290323</v>
      </c>
      <c r="E140" s="12">
        <f t="shared" ref="E140:E151" si="155">D139</f>
        <v>-6.49448387096774</v>
      </c>
      <c r="F140" s="8" t="s">
        <v>109</v>
      </c>
      <c r="G140" s="6">
        <v>2</v>
      </c>
      <c r="H140" s="11">
        <f t="shared" si="138"/>
        <v>-4.75145161290323</v>
      </c>
      <c r="I140" s="11">
        <f t="shared" si="139"/>
        <v>268.398548387097</v>
      </c>
      <c r="J140" s="11">
        <f t="shared" si="140"/>
        <v>0.00927144549084443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0.567317669172658</v>
      </c>
      <c r="P140" s="11">
        <f t="shared" si="143"/>
        <v>0.00525985484572721</v>
      </c>
      <c r="Q140" s="15">
        <f t="shared" si="144"/>
        <v>0.00136756225988908</v>
      </c>
      <c r="R140" s="11">
        <f t="shared" si="145"/>
        <v>0.074022</v>
      </c>
      <c r="S140" s="16">
        <f t="shared" si="146"/>
        <v>0.0184750784886801</v>
      </c>
      <c r="T140" s="3">
        <v>0.01</v>
      </c>
      <c r="U140" s="17">
        <f t="shared" si="147"/>
        <v>0.000184750784886801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0.0056747507848868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0.766666666666667</v>
      </c>
      <c r="AX140" s="1">
        <f t="shared" si="153"/>
        <v>215.768972134964</v>
      </c>
      <c r="AZ140" s="2">
        <f t="shared" ref="AZ140:AZ150" si="158">$E$12/12</f>
        <v>0.166666666666667</v>
      </c>
      <c r="BA140" s="1">
        <f t="shared" si="154"/>
        <v>46.9062982902095</v>
      </c>
    </row>
    <row r="141" s="1" customFormat="1" ht="16.8" spans="1:53">
      <c r="A141" s="6" t="s">
        <v>72</v>
      </c>
      <c r="B141" s="6">
        <v>0.26</v>
      </c>
      <c r="C141" s="8">
        <v>2</v>
      </c>
      <c r="D141" s="9">
        <v>1.89582142857143</v>
      </c>
      <c r="E141" s="12">
        <f t="shared" si="155"/>
        <v>-4.75145161290323</v>
      </c>
      <c r="F141" s="8" t="s">
        <v>109</v>
      </c>
      <c r="G141" s="6">
        <v>3</v>
      </c>
      <c r="H141" s="11">
        <f t="shared" si="138"/>
        <v>1.89582142857143</v>
      </c>
      <c r="I141" s="11">
        <f t="shared" si="139"/>
        <v>275.045821428571</v>
      </c>
      <c r="J141" s="11">
        <f t="shared" si="140"/>
        <v>0.0222799206940253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0.846757814326931</v>
      </c>
      <c r="P141" s="11">
        <f t="shared" si="143"/>
        <v>0.0188656969502502</v>
      </c>
      <c r="Q141" s="15">
        <f t="shared" si="144"/>
        <v>0.00490508120706505</v>
      </c>
      <c r="R141" s="11">
        <f t="shared" si="145"/>
        <v>0.074022</v>
      </c>
      <c r="S141" s="16">
        <f t="shared" si="146"/>
        <v>0.0662651807174226</v>
      </c>
      <c r="T141" s="3">
        <v>0.01</v>
      </c>
      <c r="U141" s="17">
        <f t="shared" si="147"/>
        <v>0.000662651807174226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0.00615265180717423</v>
      </c>
      <c r="AU141" s="24">
        <f t="shared" si="151"/>
        <v>28.47</v>
      </c>
      <c r="AV141" s="1">
        <f t="shared" si="152"/>
        <v>0.26</v>
      </c>
      <c r="AW141" s="2">
        <f t="shared" si="157"/>
        <v>0.766666666666667</v>
      </c>
      <c r="AX141" s="1">
        <f t="shared" si="153"/>
        <v>233.940027793624</v>
      </c>
      <c r="AZ141" s="2">
        <f t="shared" si="158"/>
        <v>0.166666666666667</v>
      </c>
      <c r="BA141" s="1">
        <f t="shared" si="154"/>
        <v>50.8565277812227</v>
      </c>
    </row>
    <row r="142" s="1" customFormat="1" ht="16.8" spans="1:53">
      <c r="A142" s="6"/>
      <c r="B142" s="6"/>
      <c r="C142" s="8">
        <v>3</v>
      </c>
      <c r="D142" s="9">
        <v>6.50477419354839</v>
      </c>
      <c r="E142" s="12">
        <f t="shared" si="155"/>
        <v>1.89582142857143</v>
      </c>
      <c r="F142" s="8" t="s">
        <v>109</v>
      </c>
      <c r="G142" s="6">
        <v>4</v>
      </c>
      <c r="H142" s="11">
        <f t="shared" si="138"/>
        <v>6.50477419354839</v>
      </c>
      <c r="I142" s="11">
        <f t="shared" si="139"/>
        <v>279.654774193548</v>
      </c>
      <c r="J142" s="11">
        <f t="shared" si="140"/>
        <v>0.0399296242054619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1.11259211737668</v>
      </c>
      <c r="P142" s="11">
        <f t="shared" si="143"/>
        <v>0.04442538514081</v>
      </c>
      <c r="Q142" s="15">
        <f t="shared" si="144"/>
        <v>0.0115506001366106</v>
      </c>
      <c r="R142" s="11">
        <f t="shared" si="145"/>
        <v>0.074022</v>
      </c>
      <c r="S142" s="16">
        <f t="shared" si="146"/>
        <v>0.156042799932596</v>
      </c>
      <c r="T142" s="3">
        <v>0.01</v>
      </c>
      <c r="U142" s="17">
        <f t="shared" si="147"/>
        <v>0.00156042799932596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0.00705042799932596</v>
      </c>
      <c r="AU142" s="24">
        <f t="shared" si="151"/>
        <v>28.47</v>
      </c>
      <c r="AV142" s="1">
        <f t="shared" si="152"/>
        <v>0.26</v>
      </c>
      <c r="AW142" s="2">
        <f t="shared" si="157"/>
        <v>0.766666666666667</v>
      </c>
      <c r="AX142" s="1">
        <f t="shared" si="153"/>
        <v>268.075843361723</v>
      </c>
      <c r="AZ142" s="2">
        <f t="shared" si="158"/>
        <v>0.166666666666667</v>
      </c>
      <c r="BA142" s="1">
        <f t="shared" si="154"/>
        <v>58.2773572525485</v>
      </c>
    </row>
    <row r="143" s="1" customFormat="1" ht="16.8" spans="1:53">
      <c r="A143" s="6"/>
      <c r="B143" s="6"/>
      <c r="C143" s="8">
        <v>4</v>
      </c>
      <c r="D143" s="9">
        <v>10.2070333333333</v>
      </c>
      <c r="E143" s="12">
        <f t="shared" si="155"/>
        <v>6.50477419354839</v>
      </c>
      <c r="F143" s="8" t="s">
        <v>109</v>
      </c>
      <c r="G143" s="6">
        <v>5</v>
      </c>
      <c r="H143" s="11">
        <f t="shared" si="138"/>
        <v>10.2070333333333</v>
      </c>
      <c r="I143" s="11">
        <f t="shared" si="139"/>
        <v>283.357033333333</v>
      </c>
      <c r="J143" s="11">
        <f t="shared" si="140"/>
        <v>0.0629304035643947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1.01475839562408</v>
      </c>
      <c r="O143" s="11">
        <f t="shared" si="156"/>
        <v>0.338108336611793</v>
      </c>
      <c r="P143" s="11">
        <f t="shared" si="143"/>
        <v>0.0212772940714664</v>
      </c>
      <c r="Q143" s="15">
        <f t="shared" si="144"/>
        <v>0.00553209645858125</v>
      </c>
      <c r="R143" s="11">
        <f t="shared" si="145"/>
        <v>0.074022</v>
      </c>
      <c r="S143" s="16">
        <f t="shared" si="146"/>
        <v>0.0747358414874126</v>
      </c>
      <c r="T143" s="3">
        <v>0.01</v>
      </c>
      <c r="U143" s="17">
        <f t="shared" si="147"/>
        <v>0.000747358414874126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0.0106973584148741</v>
      </c>
      <c r="AU143" s="24">
        <f t="shared" si="151"/>
        <v>28.47</v>
      </c>
      <c r="AV143" s="1">
        <f t="shared" si="152"/>
        <v>0.26</v>
      </c>
      <c r="AW143" s="2">
        <f t="shared" si="157"/>
        <v>0.766666666666667</v>
      </c>
      <c r="AX143" s="1">
        <f t="shared" si="153"/>
        <v>406.741743775578</v>
      </c>
      <c r="AZ143" s="2">
        <f t="shared" si="158"/>
        <v>0.166666666666667</v>
      </c>
      <c r="BA143" s="1">
        <f t="shared" si="154"/>
        <v>88.4221182120822</v>
      </c>
    </row>
    <row r="144" s="1" customFormat="1" ht="16.8" spans="1:53">
      <c r="A144" s="6"/>
      <c r="B144" s="6"/>
      <c r="C144" s="8">
        <v>5</v>
      </c>
      <c r="D144" s="9">
        <v>16.822935483871</v>
      </c>
      <c r="E144" s="12">
        <f t="shared" si="155"/>
        <v>10.2070333333333</v>
      </c>
      <c r="F144" s="8" t="s">
        <v>111</v>
      </c>
      <c r="G144" s="6">
        <v>6</v>
      </c>
      <c r="H144" s="11">
        <f t="shared" si="138"/>
        <v>16.822935483871</v>
      </c>
      <c r="I144" s="11">
        <f t="shared" si="139"/>
        <v>289.972935483871</v>
      </c>
      <c r="J144" s="11">
        <f t="shared" si="140"/>
        <v>0.13783048495269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0.601531042540327</v>
      </c>
      <c r="P144" s="11">
        <f t="shared" si="143"/>
        <v>0.0829093153074305</v>
      </c>
      <c r="Q144" s="15">
        <f t="shared" si="144"/>
        <v>0.0215564219799319</v>
      </c>
      <c r="R144" s="11">
        <f t="shared" si="145"/>
        <v>0.074022</v>
      </c>
      <c r="S144" s="16">
        <f t="shared" si="146"/>
        <v>0.291216421873658</v>
      </c>
      <c r="T144" s="3">
        <v>0.01</v>
      </c>
      <c r="U144" s="17">
        <f t="shared" si="147"/>
        <v>0.00291216421873658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0.0128621642187366</v>
      </c>
      <c r="AU144" s="24">
        <f t="shared" si="151"/>
        <v>28.47</v>
      </c>
      <c r="AV144" s="1">
        <f t="shared" si="152"/>
        <v>0.26</v>
      </c>
      <c r="AW144" s="2">
        <f t="shared" si="157"/>
        <v>0.766666666666667</v>
      </c>
      <c r="AX144" s="1">
        <f t="shared" si="153"/>
        <v>489.053362536918</v>
      </c>
      <c r="AZ144" s="2">
        <f t="shared" si="158"/>
        <v>0.166666666666667</v>
      </c>
      <c r="BA144" s="1">
        <f t="shared" si="154"/>
        <v>106.315948377591</v>
      </c>
    </row>
    <row r="145" s="1" customFormat="1" ht="16.8" spans="1:53">
      <c r="A145" s="6"/>
      <c r="B145" s="6"/>
      <c r="C145" s="8">
        <v>6</v>
      </c>
      <c r="D145" s="9">
        <v>21.7851666666667</v>
      </c>
      <c r="E145" s="12">
        <f t="shared" si="155"/>
        <v>16.822935483871</v>
      </c>
      <c r="F145" s="8" t="s">
        <v>109</v>
      </c>
      <c r="G145" s="6">
        <v>7</v>
      </c>
      <c r="H145" s="11">
        <f t="shared" si="138"/>
        <v>21.7851666666667</v>
      </c>
      <c r="I145" s="11">
        <f t="shared" si="139"/>
        <v>294.935166666667</v>
      </c>
      <c r="J145" s="11">
        <f t="shared" si="140"/>
        <v>0.24249301276617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0.803321727232897</v>
      </c>
      <c r="P145" s="11">
        <f t="shared" si="143"/>
        <v>0.194799905857228</v>
      </c>
      <c r="Q145" s="15">
        <f t="shared" si="144"/>
        <v>0.0506479755228794</v>
      </c>
      <c r="R145" s="11">
        <f t="shared" si="145"/>
        <v>0.074022</v>
      </c>
      <c r="S145" s="16">
        <f t="shared" si="146"/>
        <v>0.684228682322544</v>
      </c>
      <c r="T145" s="3">
        <v>0.01</v>
      </c>
      <c r="U145" s="17">
        <f t="shared" si="147"/>
        <v>0.00684228682322544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0.0167922868232254</v>
      </c>
      <c r="AU145" s="24">
        <f t="shared" si="151"/>
        <v>28.47</v>
      </c>
      <c r="AV145" s="1">
        <f t="shared" si="152"/>
        <v>0.26</v>
      </c>
      <c r="AW145" s="2">
        <f t="shared" si="157"/>
        <v>0.766666666666667</v>
      </c>
      <c r="AX145" s="1">
        <f t="shared" si="153"/>
        <v>638.486975902522</v>
      </c>
      <c r="AZ145" s="2">
        <f t="shared" si="158"/>
        <v>0.166666666666667</v>
      </c>
      <c r="BA145" s="1">
        <f t="shared" si="154"/>
        <v>138.801516500548</v>
      </c>
    </row>
    <row r="146" s="1" customFormat="1" ht="16.8" spans="1:53">
      <c r="A146" s="6"/>
      <c r="B146" s="6"/>
      <c r="C146" s="8">
        <v>7</v>
      </c>
      <c r="D146" s="9">
        <v>23.0627419354839</v>
      </c>
      <c r="E146" s="12">
        <f t="shared" si="155"/>
        <v>21.7851666666667</v>
      </c>
      <c r="F146" s="8" t="s">
        <v>109</v>
      </c>
      <c r="G146" s="6">
        <v>8</v>
      </c>
      <c r="H146" s="11">
        <f t="shared" si="138"/>
        <v>23.0627419354839</v>
      </c>
      <c r="I146" s="11">
        <f t="shared" si="139"/>
        <v>296.212741935484</v>
      </c>
      <c r="J146" s="11">
        <f t="shared" si="140"/>
        <v>0.279600117235394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0.893221821375668</v>
      </c>
      <c r="P146" s="11">
        <f t="shared" si="143"/>
        <v>0.249744925973849</v>
      </c>
      <c r="Q146" s="15">
        <f t="shared" si="144"/>
        <v>0.0649336807532007</v>
      </c>
      <c r="R146" s="11">
        <f t="shared" si="145"/>
        <v>0.074022</v>
      </c>
      <c r="S146" s="16">
        <f t="shared" si="146"/>
        <v>0.877221376796097</v>
      </c>
      <c r="T146" s="3">
        <v>0.01</v>
      </c>
      <c r="U146" s="17">
        <f t="shared" si="147"/>
        <v>0.00877221376796097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0.018722213767961</v>
      </c>
      <c r="AU146" s="24">
        <f t="shared" si="151"/>
        <v>28.47</v>
      </c>
      <c r="AV146" s="1">
        <f t="shared" si="152"/>
        <v>0.26</v>
      </c>
      <c r="AW146" s="2">
        <f t="shared" si="157"/>
        <v>0.766666666666667</v>
      </c>
      <c r="AX146" s="1">
        <f t="shared" si="153"/>
        <v>711.867881768942</v>
      </c>
      <c r="AZ146" s="2">
        <f t="shared" si="158"/>
        <v>0.166666666666667</v>
      </c>
      <c r="BA146" s="1">
        <f t="shared" si="154"/>
        <v>154.753887341074</v>
      </c>
    </row>
    <row r="147" s="1" customFormat="1" ht="16.8" spans="1:53">
      <c r="A147" s="6"/>
      <c r="B147" s="6"/>
      <c r="C147" s="8">
        <v>8</v>
      </c>
      <c r="D147" s="9">
        <v>21.0210322580645</v>
      </c>
      <c r="E147" s="12">
        <f t="shared" si="155"/>
        <v>23.0627419354839</v>
      </c>
      <c r="F147" s="8" t="s">
        <v>109</v>
      </c>
      <c r="G147" s="6">
        <v>9</v>
      </c>
      <c r="H147" s="11">
        <f t="shared" si="138"/>
        <v>21.0210322580645</v>
      </c>
      <c r="I147" s="11">
        <f t="shared" si="139"/>
        <v>294.171032258064</v>
      </c>
      <c r="J147" s="11">
        <f t="shared" si="140"/>
        <v>0.222564728608374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0.928176895401819</v>
      </c>
      <c r="P147" s="11">
        <f t="shared" si="143"/>
        <v>0.206579438825669</v>
      </c>
      <c r="Q147" s="15">
        <f t="shared" si="144"/>
        <v>0.053710654094674</v>
      </c>
      <c r="R147" s="11">
        <f t="shared" si="145"/>
        <v>0.074022</v>
      </c>
      <c r="S147" s="16">
        <f t="shared" si="146"/>
        <v>0.725603929840776</v>
      </c>
      <c r="T147" s="3">
        <v>0.01</v>
      </c>
      <c r="U147" s="17">
        <f t="shared" si="147"/>
        <v>0.00725603929840777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0.0127460392984078</v>
      </c>
      <c r="AU147" s="24">
        <f t="shared" si="151"/>
        <v>28.47</v>
      </c>
      <c r="AV147" s="1">
        <f t="shared" si="152"/>
        <v>0.26</v>
      </c>
      <c r="AW147" s="2">
        <f t="shared" si="157"/>
        <v>0.766666666666667</v>
      </c>
      <c r="AX147" s="1">
        <f t="shared" si="153"/>
        <v>484.637987192976</v>
      </c>
      <c r="AZ147" s="2">
        <f t="shared" si="158"/>
        <v>0.166666666666667</v>
      </c>
      <c r="BA147" s="1">
        <f t="shared" si="154"/>
        <v>105.356084172386</v>
      </c>
    </row>
    <row r="148" s="1" customFormat="1" ht="16.8" spans="1:53">
      <c r="A148" s="6"/>
      <c r="B148" s="6"/>
      <c r="C148" s="8">
        <v>9</v>
      </c>
      <c r="D148" s="9">
        <v>17.7019666666667</v>
      </c>
      <c r="E148" s="12">
        <f t="shared" si="155"/>
        <v>21.0210322580645</v>
      </c>
      <c r="F148" s="8" t="s">
        <v>109</v>
      </c>
      <c r="G148" s="6">
        <v>10</v>
      </c>
      <c r="H148" s="11">
        <f t="shared" si="138"/>
        <v>17.7019666666667</v>
      </c>
      <c r="I148" s="11">
        <f t="shared" si="139"/>
        <v>290.851966666667</v>
      </c>
      <c r="J148" s="11">
        <f t="shared" si="140"/>
        <v>0.152552214007735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1.00629745657615</v>
      </c>
      <c r="P148" s="11">
        <f t="shared" si="143"/>
        <v>0.153512904951044</v>
      </c>
      <c r="Q148" s="15">
        <f t="shared" si="144"/>
        <v>0.0399133552872715</v>
      </c>
      <c r="R148" s="11">
        <f t="shared" si="145"/>
        <v>0.074022</v>
      </c>
      <c r="S148" s="16">
        <f t="shared" si="146"/>
        <v>0.539209360558638</v>
      </c>
      <c r="T148" s="3">
        <v>0.01</v>
      </c>
      <c r="U148" s="17">
        <f t="shared" si="147"/>
        <v>0.00539209360558638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0.0108820936055864</v>
      </c>
      <c r="AU148" s="24">
        <f t="shared" si="151"/>
        <v>28.47</v>
      </c>
      <c r="AV148" s="1">
        <f t="shared" si="152"/>
        <v>0.26</v>
      </c>
      <c r="AW148" s="2">
        <f t="shared" si="157"/>
        <v>0.766666666666667</v>
      </c>
      <c r="AX148" s="1">
        <f t="shared" si="153"/>
        <v>413.765862318952</v>
      </c>
      <c r="AZ148" s="2">
        <f t="shared" si="158"/>
        <v>0.166666666666667</v>
      </c>
      <c r="BA148" s="1">
        <f t="shared" si="154"/>
        <v>89.94910050412</v>
      </c>
    </row>
    <row r="149" s="1" customFormat="1" ht="16.8" spans="1:53">
      <c r="A149" s="6"/>
      <c r="B149" s="6"/>
      <c r="C149" s="8">
        <v>10</v>
      </c>
      <c r="D149" s="9">
        <v>9.03196774193549</v>
      </c>
      <c r="E149" s="12">
        <f t="shared" si="155"/>
        <v>17.7019666666667</v>
      </c>
      <c r="F149" s="8" t="s">
        <v>109</v>
      </c>
      <c r="G149" s="6">
        <v>11</v>
      </c>
      <c r="H149" s="11">
        <f t="shared" si="138"/>
        <v>9.03196774193549</v>
      </c>
      <c r="I149" s="11">
        <f t="shared" si="139"/>
        <v>282.181967741935</v>
      </c>
      <c r="J149" s="11">
        <f t="shared" si="140"/>
        <v>0.0545401786202655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0.810145324043851</v>
      </c>
      <c r="O149" s="11">
        <f t="shared" si="156"/>
        <v>0.327339227581255</v>
      </c>
      <c r="P149" s="11">
        <f t="shared" si="143"/>
        <v>0.0178531399417014</v>
      </c>
      <c r="Q149" s="15">
        <f t="shared" si="144"/>
        <v>0.00464181638484236</v>
      </c>
      <c r="R149" s="11">
        <f t="shared" si="145"/>
        <v>0.074022</v>
      </c>
      <c r="S149" s="16">
        <f t="shared" si="146"/>
        <v>0.0627086053449293</v>
      </c>
      <c r="T149" s="3">
        <v>0.01</v>
      </c>
      <c r="U149" s="17">
        <f t="shared" si="147"/>
        <v>0.000627086053449293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0.00611708605344929</v>
      </c>
      <c r="AU149" s="24">
        <f t="shared" si="151"/>
        <v>28.47</v>
      </c>
      <c r="AV149" s="1">
        <f t="shared" si="152"/>
        <v>0.26</v>
      </c>
      <c r="AW149" s="2">
        <f t="shared" si="157"/>
        <v>0.766666666666667</v>
      </c>
      <c r="AX149" s="1">
        <f t="shared" si="153"/>
        <v>232.587724156807</v>
      </c>
      <c r="AZ149" s="2">
        <f t="shared" si="158"/>
        <v>0.166666666666667</v>
      </c>
      <c r="BA149" s="1">
        <f t="shared" si="154"/>
        <v>50.5625487297406</v>
      </c>
    </row>
    <row r="150" s="1" customFormat="1" ht="16.8" spans="1:54">
      <c r="A150" s="6"/>
      <c r="B150" s="6"/>
      <c r="C150" s="8">
        <v>11</v>
      </c>
      <c r="D150" s="9">
        <v>2.28136666666667</v>
      </c>
      <c r="E150" s="12">
        <f t="shared" si="155"/>
        <v>9.03196774193549</v>
      </c>
      <c r="F150" s="8" t="s">
        <v>111</v>
      </c>
      <c r="G150" s="6">
        <v>12</v>
      </c>
      <c r="H150" s="11">
        <f t="shared" si="138"/>
        <v>2.28136666666667</v>
      </c>
      <c r="I150" s="11">
        <f t="shared" si="139"/>
        <v>275.431366666667</v>
      </c>
      <c r="J150" s="11">
        <f t="shared" si="140"/>
        <v>0.0234117764868147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0.594186087639554</v>
      </c>
      <c r="P150" s="11">
        <f t="shared" si="143"/>
        <v>0.0139109518753921</v>
      </c>
      <c r="Q150" s="15">
        <f t="shared" si="144"/>
        <v>0.00361684748760196</v>
      </c>
      <c r="R150" s="11">
        <f t="shared" si="145"/>
        <v>0.074022</v>
      </c>
      <c r="S150" s="16">
        <f t="shared" si="146"/>
        <v>0.0488617909216443</v>
      </c>
      <c r="T150" s="3">
        <v>0.01</v>
      </c>
      <c r="U150" s="17">
        <f t="shared" si="147"/>
        <v>0.000488617909216443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0.00597861790921644</v>
      </c>
      <c r="AU150" s="24">
        <f t="shared" si="151"/>
        <v>28.47</v>
      </c>
      <c r="AV150" s="1">
        <f t="shared" si="152"/>
        <v>0.26</v>
      </c>
      <c r="AW150" s="2">
        <f t="shared" si="157"/>
        <v>0.766666666666667</v>
      </c>
      <c r="AX150" s="1">
        <f t="shared" si="153"/>
        <v>227.322800587982</v>
      </c>
      <c r="AY150" s="1">
        <f>SUM(AX139:AX150)</f>
        <v>4533.77446442193</v>
      </c>
      <c r="AZ150" s="2">
        <f t="shared" si="158"/>
        <v>0.166666666666667</v>
      </c>
      <c r="BA150" s="1">
        <f t="shared" si="154"/>
        <v>49.4180001278222</v>
      </c>
      <c r="BB150" s="1">
        <f>SUM(BA139:BA150)</f>
        <v>985.60314443955</v>
      </c>
    </row>
    <row r="151" s="1" customFormat="1" ht="16.8" spans="1:46">
      <c r="A151" s="6"/>
      <c r="B151" s="6"/>
      <c r="C151" s="8">
        <v>12</v>
      </c>
      <c r="D151" s="9">
        <v>-2.91516129032258</v>
      </c>
      <c r="E151" s="12">
        <f t="shared" si="155"/>
        <v>2.28136666666667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66"/>
  <sheetViews>
    <sheetView workbookViewId="0">
      <pane xSplit="4" topLeftCell="E1" activePane="topRight" state="frozen"/>
      <selection/>
      <selection pane="topRight" activeCell="K17" sqref="K17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10.1153846153846" style="1" customWidth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11.4423076923077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5.663461538461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ht="16.8" spans="1:46">
      <c r="A3" s="4"/>
      <c r="B3" s="5" t="s">
        <v>41</v>
      </c>
      <c r="C3" s="3"/>
      <c r="D3" s="3"/>
      <c r="E3" s="3">
        <v>1030</v>
      </c>
      <c r="F3" s="3">
        <v>759.42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ht="16.8" spans="1:46">
      <c r="A4" s="4"/>
      <c r="B4" s="5" t="s">
        <v>42</v>
      </c>
      <c r="C4" s="3"/>
      <c r="D4" s="3"/>
      <c r="E4" s="3">
        <v>140.26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ht="16.8" spans="1:46">
      <c r="A5" s="4"/>
      <c r="B5" s="5" t="s">
        <v>43</v>
      </c>
      <c r="C5" s="3"/>
      <c r="D5" s="3"/>
      <c r="E5" s="3">
        <v>3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ht="16.8" spans="1:46">
      <c r="A7" s="4"/>
      <c r="B7" s="5" t="s">
        <v>45</v>
      </c>
      <c r="C7" s="3"/>
      <c r="D7" s="3"/>
      <c r="E7" s="3">
        <v>2845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ht="16.8" spans="1:46">
      <c r="A8" s="4"/>
      <c r="B8" s="5" t="s">
        <v>46</v>
      </c>
      <c r="C8" s="3"/>
      <c r="D8" s="3"/>
      <c r="E8" s="3">
        <v>7750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ht="16.8" spans="1:46">
      <c r="A9" s="4" t="s">
        <v>47</v>
      </c>
      <c r="B9" s="5"/>
      <c r="C9" s="3"/>
      <c r="D9" s="3"/>
      <c r="E9" s="3">
        <v>1080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ht="16.8" spans="1:46">
      <c r="A10" s="4" t="s">
        <v>48</v>
      </c>
      <c r="B10" s="5"/>
      <c r="C10" s="3"/>
      <c r="D10" s="3"/>
      <c r="E10" s="3">
        <v>72.3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ht="16.8" spans="1:46">
      <c r="A11" s="4" t="s">
        <v>49</v>
      </c>
      <c r="B11" s="5"/>
      <c r="C11" s="3"/>
      <c r="D11" s="3"/>
      <c r="E11" s="3">
        <v>55.4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ht="16.8" spans="1:46">
      <c r="A12" s="4" t="s">
        <v>50</v>
      </c>
      <c r="B12" s="5"/>
      <c r="C12" s="3"/>
      <c r="D12" s="3"/>
      <c r="E12" s="3">
        <v>3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ht="16.8" spans="1:46">
      <c r="A13" s="4" t="s">
        <v>51</v>
      </c>
      <c r="B13" s="5"/>
      <c r="C13" s="3"/>
      <c r="D13" s="3"/>
      <c r="E13" s="3">
        <v>17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ht="16.8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AV40+AV55+AV71+AV87+AV102+BB118+AY134+AY150+BB150+AY165+AG118</f>
        <v>32916447.6680968</v>
      </c>
      <c r="J16" s="10" t="s">
        <v>35</v>
      </c>
      <c r="K16" s="10">
        <f>I16/(10000*1000)</f>
        <v>3.29164476680968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1433.9025</v>
      </c>
      <c r="C29" s="8" t="s">
        <v>108</v>
      </c>
      <c r="D29" s="9">
        <v>-15.7290967741935</v>
      </c>
      <c r="E29" s="8"/>
      <c r="F29" s="8"/>
      <c r="G29" s="6">
        <v>1</v>
      </c>
      <c r="H29" s="11">
        <f t="shared" ref="H29:H40" si="0">E30</f>
        <v>-15.7290967741935</v>
      </c>
      <c r="I29" s="11">
        <f t="shared" ref="I29:I40" si="1">H29+273.15</f>
        <v>257.420903225806</v>
      </c>
      <c r="J29" s="11">
        <f t="shared" ref="J29:J40" si="2">EXP(($C$18*(I29-$C$16))/($C$19*I29*$C$16))</f>
        <v>0.00197368292418589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0.00235839073266455</v>
      </c>
      <c r="Q29" s="15">
        <f t="shared" ref="Q29:Q40" si="6">P29*$B$31</f>
        <v>0.000566013775839493</v>
      </c>
      <c r="R29" s="11">
        <f t="shared" ref="R29:R40" si="7">L29*$B$31</f>
        <v>0.2867805</v>
      </c>
      <c r="S29" s="16">
        <f t="shared" ref="S29:S40" si="8">Q29/R29</f>
        <v>0.00197368292418589</v>
      </c>
      <c r="T29" s="3">
        <v>0.01</v>
      </c>
      <c r="U29" s="17">
        <f t="shared" ref="U29:U40" si="9">S29*T29</f>
        <v>1.97368292418589e-5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0.0219197368292419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11.6883333333333</v>
      </c>
      <c r="AU29" s="1">
        <f t="shared" ref="AU29:AU40" si="17">AT29*10000*AS29*0.67*AR29*AQ29</f>
        <v>49228.0172916355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-16.1478709677419</v>
      </c>
      <c r="E30" s="12">
        <f t="shared" ref="E30:E41" si="18">D29</f>
        <v>-15.7290967741935</v>
      </c>
      <c r="F30" s="8" t="s">
        <v>109</v>
      </c>
      <c r="G30" s="6">
        <v>2</v>
      </c>
      <c r="H30" s="11">
        <f t="shared" si="0"/>
        <v>-16.1478709677419</v>
      </c>
      <c r="I30" s="11">
        <f t="shared" si="1"/>
        <v>257.002129032258</v>
      </c>
      <c r="J30" s="11">
        <f t="shared" si="2"/>
        <v>0.00185571124186175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2.38747910926734</v>
      </c>
      <c r="P30" s="11">
        <f t="shared" si="5"/>
        <v>0.00443047182277748</v>
      </c>
      <c r="Q30" s="15">
        <f t="shared" si="6"/>
        <v>0.0010633132374666</v>
      </c>
      <c r="R30" s="11">
        <f t="shared" si="7"/>
        <v>0.2867805</v>
      </c>
      <c r="S30" s="16">
        <f t="shared" si="8"/>
        <v>0.00370775989813323</v>
      </c>
      <c r="T30" s="3">
        <v>0.01</v>
      </c>
      <c r="U30" s="17">
        <f t="shared" si="9"/>
        <v>3.70775989813323e-5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0.0219370775989813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11.6883333333333</v>
      </c>
      <c r="AU30" s="1">
        <f t="shared" si="17"/>
        <v>49266.961724191</v>
      </c>
    </row>
    <row r="31" s="1" customFormat="1" ht="16.8" spans="1:47">
      <c r="A31" s="6" t="s">
        <v>72</v>
      </c>
      <c r="B31" s="6">
        <v>0.24</v>
      </c>
      <c r="C31" s="8">
        <v>2</v>
      </c>
      <c r="D31" s="9">
        <v>-8.01139285714286</v>
      </c>
      <c r="E31" s="12">
        <f t="shared" si="18"/>
        <v>-16.1478709677419</v>
      </c>
      <c r="F31" s="8" t="s">
        <v>109</v>
      </c>
      <c r="G31" s="6">
        <v>3</v>
      </c>
      <c r="H31" s="11">
        <f t="shared" si="0"/>
        <v>-8.01139285714286</v>
      </c>
      <c r="I31" s="11">
        <f t="shared" si="1"/>
        <v>265.138607142857</v>
      </c>
      <c r="J31" s="11">
        <f t="shared" si="2"/>
        <v>0.00593520008734135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3.57796738744456</v>
      </c>
      <c r="P31" s="11">
        <f t="shared" si="5"/>
        <v>0.0212359523504654</v>
      </c>
      <c r="Q31" s="15">
        <f t="shared" si="6"/>
        <v>0.0050966285641117</v>
      </c>
      <c r="R31" s="11">
        <f t="shared" si="7"/>
        <v>0.2867805</v>
      </c>
      <c r="S31" s="16">
        <f t="shared" si="8"/>
        <v>0.0177718797620888</v>
      </c>
      <c r="T31" s="3">
        <v>0.01</v>
      </c>
      <c r="U31" s="17">
        <f t="shared" si="9"/>
        <v>0.000177718797620888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0.0220777187976209</v>
      </c>
      <c r="AR31" s="24">
        <f t="shared" si="15"/>
        <v>119.491875</v>
      </c>
      <c r="AS31" s="1">
        <f t="shared" si="16"/>
        <v>0.24</v>
      </c>
      <c r="AT31" s="2">
        <f t="shared" si="20"/>
        <v>11.6883333333333</v>
      </c>
      <c r="AU31" s="1">
        <f t="shared" si="17"/>
        <v>49582.8180418321</v>
      </c>
    </row>
    <row r="32" s="1" customFormat="1" ht="16.8" spans="1:47">
      <c r="A32" s="6"/>
      <c r="B32" s="6"/>
      <c r="C32" s="8">
        <v>3</v>
      </c>
      <c r="D32" s="9">
        <v>1.32525806451613</v>
      </c>
      <c r="E32" s="12">
        <f t="shared" si="18"/>
        <v>-8.01139285714286</v>
      </c>
      <c r="F32" s="8" t="s">
        <v>109</v>
      </c>
      <c r="G32" s="6">
        <v>4</v>
      </c>
      <c r="H32" s="11">
        <f t="shared" si="0"/>
        <v>1.32525806451613</v>
      </c>
      <c r="I32" s="11">
        <f t="shared" si="1"/>
        <v>274.475258064516</v>
      </c>
      <c r="J32" s="11">
        <f t="shared" si="2"/>
        <v>0.0206992426178372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4.75165018509409</v>
      </c>
      <c r="P32" s="11">
        <f t="shared" si="5"/>
        <v>0.0983555600163535</v>
      </c>
      <c r="Q32" s="15">
        <f t="shared" si="6"/>
        <v>0.0236053344039248</v>
      </c>
      <c r="R32" s="11">
        <f t="shared" si="7"/>
        <v>0.2867805</v>
      </c>
      <c r="S32" s="16">
        <f t="shared" si="8"/>
        <v>0.0823115044569796</v>
      </c>
      <c r="T32" s="3">
        <v>0.01</v>
      </c>
      <c r="U32" s="17">
        <f t="shared" si="9"/>
        <v>0.000823115044569796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0.0227231150445698</v>
      </c>
      <c r="AR32" s="24">
        <f t="shared" si="15"/>
        <v>119.491875</v>
      </c>
      <c r="AS32" s="1">
        <f t="shared" si="16"/>
        <v>0.24</v>
      </c>
      <c r="AT32" s="2">
        <f t="shared" si="20"/>
        <v>11.6883333333333</v>
      </c>
      <c r="AU32" s="1">
        <f t="shared" si="17"/>
        <v>51032.2687287753</v>
      </c>
    </row>
    <row r="33" s="1" customFormat="1" ht="16.8" spans="1:47">
      <c r="A33" s="6"/>
      <c r="B33" s="6"/>
      <c r="C33" s="8">
        <v>4</v>
      </c>
      <c r="D33" s="9">
        <v>7.44813333333333</v>
      </c>
      <c r="E33" s="12">
        <f t="shared" si="18"/>
        <v>1.32525806451613</v>
      </c>
      <c r="F33" s="8" t="s">
        <v>109</v>
      </c>
      <c r="G33" s="6">
        <v>5</v>
      </c>
      <c r="H33" s="11">
        <f t="shared" si="0"/>
        <v>7.44813333333333</v>
      </c>
      <c r="I33" s="11">
        <f t="shared" si="1"/>
        <v>280.598133333333</v>
      </c>
      <c r="J33" s="11">
        <f t="shared" si="2"/>
        <v>0.0448880848543362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4.42062989382385</v>
      </c>
      <c r="O33" s="11">
        <f t="shared" si="19"/>
        <v>1.42758348125389</v>
      </c>
      <c r="P33" s="11">
        <f t="shared" si="5"/>
        <v>0.0640814884431732</v>
      </c>
      <c r="Q33" s="15">
        <f t="shared" si="6"/>
        <v>0.0153795572263616</v>
      </c>
      <c r="R33" s="11">
        <f t="shared" si="7"/>
        <v>0.2867805</v>
      </c>
      <c r="S33" s="16">
        <f t="shared" si="8"/>
        <v>0.0536283227986616</v>
      </c>
      <c r="T33" s="3">
        <v>0.01</v>
      </c>
      <c r="U33" s="17">
        <f t="shared" si="9"/>
        <v>0.000536283227986616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0.0299862832279866</v>
      </c>
      <c r="AR33" s="24">
        <f t="shared" si="15"/>
        <v>119.491875</v>
      </c>
      <c r="AS33" s="1">
        <f t="shared" si="16"/>
        <v>0.24</v>
      </c>
      <c r="AT33" s="2">
        <f t="shared" si="20"/>
        <v>11.6883333333333</v>
      </c>
      <c r="AU33" s="1">
        <f t="shared" si="17"/>
        <v>67344.1146104425</v>
      </c>
    </row>
    <row r="34" s="1" customFormat="1" ht="16.8" spans="1:47">
      <c r="A34" s="6"/>
      <c r="B34" s="6"/>
      <c r="C34" s="8">
        <v>5</v>
      </c>
      <c r="D34" s="9">
        <v>14.0407096774194</v>
      </c>
      <c r="E34" s="12">
        <f t="shared" si="18"/>
        <v>7.44813333333333</v>
      </c>
      <c r="F34" s="8" t="s">
        <v>111</v>
      </c>
      <c r="G34" s="6">
        <v>6</v>
      </c>
      <c r="H34" s="11">
        <f t="shared" si="0"/>
        <v>14.0407096774194</v>
      </c>
      <c r="I34" s="11">
        <f t="shared" si="1"/>
        <v>287.190709677419</v>
      </c>
      <c r="J34" s="11">
        <f t="shared" si="2"/>
        <v>0.0995567057185604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2.55842074281071</v>
      </c>
      <c r="P34" s="11">
        <f t="shared" si="5"/>
        <v>0.254707940996267</v>
      </c>
      <c r="Q34" s="15">
        <f t="shared" si="6"/>
        <v>0.0611299058391041</v>
      </c>
      <c r="R34" s="11">
        <f t="shared" si="7"/>
        <v>0.2867805</v>
      </c>
      <c r="S34" s="16">
        <f t="shared" si="8"/>
        <v>0.21315921354173</v>
      </c>
      <c r="T34" s="3">
        <v>0.01</v>
      </c>
      <c r="U34" s="17">
        <f t="shared" si="9"/>
        <v>0.0021315921354173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0.0315815921354173</v>
      </c>
      <c r="AR34" s="24">
        <f t="shared" si="15"/>
        <v>119.491875</v>
      </c>
      <c r="AS34" s="1">
        <f t="shared" si="16"/>
        <v>0.24</v>
      </c>
      <c r="AT34" s="2">
        <f t="shared" si="20"/>
        <v>11.6883333333333</v>
      </c>
      <c r="AU34" s="1">
        <f t="shared" si="17"/>
        <v>70926.9082859455</v>
      </c>
    </row>
    <row r="35" s="1" customFormat="1" ht="16.8" spans="1:47">
      <c r="A35" s="6"/>
      <c r="B35" s="6"/>
      <c r="C35" s="8">
        <v>6</v>
      </c>
      <c r="D35" s="9">
        <v>19.9688666666667</v>
      </c>
      <c r="E35" s="12">
        <f t="shared" si="18"/>
        <v>14.0407096774194</v>
      </c>
      <c r="F35" s="8" t="s">
        <v>109</v>
      </c>
      <c r="G35" s="6">
        <v>7</v>
      </c>
      <c r="H35" s="11">
        <f t="shared" si="0"/>
        <v>19.9688666666667</v>
      </c>
      <c r="I35" s="11">
        <f t="shared" si="1"/>
        <v>293.118866666667</v>
      </c>
      <c r="J35" s="11">
        <f t="shared" si="2"/>
        <v>0.197632076509587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3.49863155181445</v>
      </c>
      <c r="P35" s="11">
        <f t="shared" si="5"/>
        <v>0.691441818527046</v>
      </c>
      <c r="Q35" s="15">
        <f t="shared" si="6"/>
        <v>0.165946036446491</v>
      </c>
      <c r="R35" s="11">
        <f t="shared" si="7"/>
        <v>0.2867805</v>
      </c>
      <c r="S35" s="16">
        <f t="shared" si="8"/>
        <v>0.578651743917355</v>
      </c>
      <c r="T35" s="3">
        <v>0.01</v>
      </c>
      <c r="U35" s="17">
        <f t="shared" si="9"/>
        <v>0.00578651743917355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0.0352365174391735</v>
      </c>
      <c r="AR35" s="24">
        <f t="shared" si="15"/>
        <v>119.491875</v>
      </c>
      <c r="AS35" s="1">
        <f t="shared" si="16"/>
        <v>0.24</v>
      </c>
      <c r="AT35" s="2">
        <f t="shared" si="20"/>
        <v>11.6883333333333</v>
      </c>
      <c r="AU35" s="1">
        <f t="shared" si="17"/>
        <v>79135.251636716</v>
      </c>
    </row>
    <row r="36" s="1" customFormat="1" ht="16.8" spans="1:47">
      <c r="A36" s="6"/>
      <c r="B36" s="6"/>
      <c r="C36" s="8">
        <v>7</v>
      </c>
      <c r="D36" s="9">
        <v>23.3727096774194</v>
      </c>
      <c r="E36" s="12">
        <f t="shared" si="18"/>
        <v>19.9688666666667</v>
      </c>
      <c r="F36" s="8" t="s">
        <v>109</v>
      </c>
      <c r="G36" s="6">
        <v>8</v>
      </c>
      <c r="H36" s="11">
        <f t="shared" si="0"/>
        <v>23.3727096774194</v>
      </c>
      <c r="I36" s="11">
        <f t="shared" si="1"/>
        <v>296.522709677419</v>
      </c>
      <c r="J36" s="11">
        <f t="shared" si="2"/>
        <v>0.28937453192716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4.0021084832874</v>
      </c>
      <c r="P36" s="11">
        <f t="shared" si="5"/>
        <v>1.15810826907301</v>
      </c>
      <c r="Q36" s="15">
        <f t="shared" si="6"/>
        <v>0.277945984577522</v>
      </c>
      <c r="R36" s="11">
        <f t="shared" si="7"/>
        <v>0.2867805</v>
      </c>
      <c r="S36" s="16">
        <f t="shared" si="8"/>
        <v>0.969194155730678</v>
      </c>
      <c r="T36" s="3">
        <v>0.01</v>
      </c>
      <c r="U36" s="17">
        <f t="shared" si="9"/>
        <v>0.00969194155730678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0.0391419415573068</v>
      </c>
      <c r="AR36" s="24">
        <f t="shared" si="15"/>
        <v>119.491875</v>
      </c>
      <c r="AS36" s="1">
        <f t="shared" si="16"/>
        <v>0.24</v>
      </c>
      <c r="AT36" s="2">
        <f t="shared" si="20"/>
        <v>11.6883333333333</v>
      </c>
      <c r="AU36" s="1">
        <f t="shared" si="17"/>
        <v>87906.1729080954</v>
      </c>
    </row>
    <row r="37" s="1" customFormat="1" ht="16.8" spans="1:47">
      <c r="A37" s="6"/>
      <c r="B37" s="6"/>
      <c r="C37" s="8">
        <v>8</v>
      </c>
      <c r="D37" s="9">
        <v>19.4035161290323</v>
      </c>
      <c r="E37" s="12">
        <f t="shared" si="18"/>
        <v>23.3727096774194</v>
      </c>
      <c r="F37" s="8" t="s">
        <v>109</v>
      </c>
      <c r="G37" s="6">
        <v>9</v>
      </c>
      <c r="H37" s="11">
        <f t="shared" si="0"/>
        <v>19.4035161290323</v>
      </c>
      <c r="I37" s="11">
        <f t="shared" si="1"/>
        <v>292.553516129032</v>
      </c>
      <c r="J37" s="11">
        <f t="shared" si="2"/>
        <v>0.185344188455455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4.03891896421439</v>
      </c>
      <c r="P37" s="11">
        <f t="shared" si="5"/>
        <v>0.748590157659663</v>
      </c>
      <c r="Q37" s="15">
        <f t="shared" si="6"/>
        <v>0.179661637838319</v>
      </c>
      <c r="R37" s="11">
        <f t="shared" si="7"/>
        <v>0.2867805</v>
      </c>
      <c r="S37" s="16">
        <f t="shared" si="8"/>
        <v>0.626477873629201</v>
      </c>
      <c r="T37" s="3">
        <v>0.01</v>
      </c>
      <c r="U37" s="17">
        <f t="shared" si="9"/>
        <v>0.00626477873629201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0.028164778736292</v>
      </c>
      <c r="AR37" s="24">
        <f t="shared" si="15"/>
        <v>119.491875</v>
      </c>
      <c r="AS37" s="1">
        <f t="shared" si="16"/>
        <v>0.24</v>
      </c>
      <c r="AT37" s="2">
        <f t="shared" si="20"/>
        <v>11.6883333333333</v>
      </c>
      <c r="AU37" s="1">
        <f t="shared" si="17"/>
        <v>63253.3239539456</v>
      </c>
    </row>
    <row r="38" s="1" customFormat="1" ht="16.8" spans="1:47">
      <c r="A38" s="6"/>
      <c r="B38" s="6"/>
      <c r="C38" s="8">
        <v>9</v>
      </c>
      <c r="D38" s="9">
        <v>15.2242333333333</v>
      </c>
      <c r="E38" s="12">
        <f t="shared" si="18"/>
        <v>19.4035161290323</v>
      </c>
      <c r="F38" s="8" t="s">
        <v>109</v>
      </c>
      <c r="G38" s="6">
        <v>10</v>
      </c>
      <c r="H38" s="11">
        <f t="shared" si="0"/>
        <v>15.2242333333333</v>
      </c>
      <c r="I38" s="11">
        <f t="shared" si="1"/>
        <v>288.374233333333</v>
      </c>
      <c r="J38" s="11">
        <f t="shared" si="2"/>
        <v>0.114419535804813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4.48524755655473</v>
      </c>
      <c r="P38" s="11">
        <f t="shared" si="5"/>
        <v>0.513199943390666</v>
      </c>
      <c r="Q38" s="15">
        <f t="shared" si="6"/>
        <v>0.12316798641376</v>
      </c>
      <c r="R38" s="11">
        <f t="shared" si="7"/>
        <v>0.2867805</v>
      </c>
      <c r="S38" s="16">
        <f t="shared" si="8"/>
        <v>0.429485220974787</v>
      </c>
      <c r="T38" s="3">
        <v>0.01</v>
      </c>
      <c r="U38" s="17">
        <f t="shared" si="9"/>
        <v>0.00429485220974787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0.0261948522097479</v>
      </c>
      <c r="AR38" s="24">
        <f t="shared" si="15"/>
        <v>119.491875</v>
      </c>
      <c r="AS38" s="1">
        <f t="shared" si="16"/>
        <v>0.24</v>
      </c>
      <c r="AT38" s="2">
        <f t="shared" si="20"/>
        <v>11.6883333333333</v>
      </c>
      <c r="AU38" s="1">
        <f t="shared" si="17"/>
        <v>58829.2025391942</v>
      </c>
    </row>
    <row r="39" s="1" customFormat="1" ht="16.8" spans="1:47">
      <c r="A39" s="6"/>
      <c r="B39" s="6"/>
      <c r="C39" s="8">
        <v>10</v>
      </c>
      <c r="D39" s="9">
        <v>5.10809677419355</v>
      </c>
      <c r="E39" s="12">
        <f t="shared" si="18"/>
        <v>15.2242333333333</v>
      </c>
      <c r="F39" s="8" t="s">
        <v>109</v>
      </c>
      <c r="G39" s="6">
        <v>11</v>
      </c>
      <c r="H39" s="11">
        <f t="shared" si="0"/>
        <v>5.10809677419355</v>
      </c>
      <c r="I39" s="11">
        <f t="shared" si="1"/>
        <v>278.258096774194</v>
      </c>
      <c r="J39" s="11">
        <f t="shared" si="2"/>
        <v>0.033527251755225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3.77344523250586</v>
      </c>
      <c r="O39" s="11">
        <f t="shared" si="19"/>
        <v>1.3935211306582</v>
      </c>
      <c r="P39" s="11">
        <f t="shared" si="5"/>
        <v>0.0467209337738034</v>
      </c>
      <c r="Q39" s="15">
        <f t="shared" si="6"/>
        <v>0.0112130241057128</v>
      </c>
      <c r="R39" s="11">
        <f t="shared" si="7"/>
        <v>0.2867805</v>
      </c>
      <c r="S39" s="16">
        <f t="shared" si="8"/>
        <v>0.0390996741609447</v>
      </c>
      <c r="T39" s="3">
        <v>0.01</v>
      </c>
      <c r="U39" s="17">
        <f t="shared" si="9"/>
        <v>0.000390996741609447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0.0222909967416094</v>
      </c>
      <c r="AR39" s="24">
        <f t="shared" si="15"/>
        <v>119.491875</v>
      </c>
      <c r="AS39" s="1">
        <f t="shared" si="16"/>
        <v>0.24</v>
      </c>
      <c r="AT39" s="2">
        <f t="shared" si="20"/>
        <v>11.6883333333333</v>
      </c>
      <c r="AU39" s="1">
        <f t="shared" si="17"/>
        <v>50061.8041900866</v>
      </c>
    </row>
    <row r="40" s="1" customFormat="1" ht="16.8" spans="1:48">
      <c r="A40" s="6"/>
      <c r="B40" s="6"/>
      <c r="C40" s="8">
        <v>11</v>
      </c>
      <c r="D40" s="9">
        <v>-4.44576666666667</v>
      </c>
      <c r="E40" s="12">
        <f t="shared" si="18"/>
        <v>5.10809677419355</v>
      </c>
      <c r="F40" s="8" t="s">
        <v>111</v>
      </c>
      <c r="G40" s="6">
        <v>12</v>
      </c>
      <c r="H40" s="11">
        <f t="shared" si="0"/>
        <v>-4.44576666666667</v>
      </c>
      <c r="I40" s="11">
        <f t="shared" si="1"/>
        <v>268.704233333333</v>
      </c>
      <c r="J40" s="11">
        <f t="shared" si="2"/>
        <v>0.00966208403747378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2.5417189468844</v>
      </c>
      <c r="P40" s="11">
        <f t="shared" si="5"/>
        <v>0.0245583020644364</v>
      </c>
      <c r="Q40" s="15">
        <f t="shared" si="6"/>
        <v>0.00589399249546474</v>
      </c>
      <c r="R40" s="11">
        <f t="shared" si="7"/>
        <v>0.2867805</v>
      </c>
      <c r="S40" s="16">
        <f t="shared" si="8"/>
        <v>0.0205522777715526</v>
      </c>
      <c r="T40" s="3">
        <v>0.01</v>
      </c>
      <c r="U40" s="17">
        <f t="shared" si="9"/>
        <v>0.000205522777715526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0.0221055227777155</v>
      </c>
      <c r="AR40" s="24">
        <f t="shared" si="15"/>
        <v>119.491875</v>
      </c>
      <c r="AS40" s="1">
        <f t="shared" si="16"/>
        <v>0.24</v>
      </c>
      <c r="AT40" s="2">
        <f t="shared" si="20"/>
        <v>11.6883333333333</v>
      </c>
      <c r="AU40" s="1">
        <f t="shared" si="17"/>
        <v>49645.2610731302</v>
      </c>
      <c r="AV40" s="1">
        <f>SUM(AU29:AU40)</f>
        <v>726212.10498399</v>
      </c>
    </row>
    <row r="41" s="1" customFormat="1" ht="16.8" spans="1:46">
      <c r="A41" s="6"/>
      <c r="B41" s="6"/>
      <c r="C41" s="8">
        <v>12</v>
      </c>
      <c r="D41" s="9">
        <v>-11.686935483871</v>
      </c>
      <c r="E41" s="12">
        <f t="shared" si="18"/>
        <v>-4.44576666666667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759.42</v>
      </c>
      <c r="C44" s="8" t="s">
        <v>108</v>
      </c>
      <c r="D44" s="9">
        <v>-15.7290967741935</v>
      </c>
      <c r="E44" s="8"/>
      <c r="F44" s="8"/>
      <c r="G44" s="6">
        <v>1</v>
      </c>
      <c r="H44" s="11">
        <f t="shared" ref="H44:H55" si="21">E45</f>
        <v>-15.7290967741935</v>
      </c>
      <c r="I44" s="11">
        <f t="shared" ref="I44:I55" si="22">H44+273.15</f>
        <v>257.420903225806</v>
      </c>
      <c r="J44" s="11">
        <f t="shared" ref="J44:J55" si="23">EXP(($C$18*(I44-$C$16))/($C$19*I44*$C$16))</f>
        <v>0.00197368292418589</v>
      </c>
      <c r="K44" s="11">
        <f t="shared" ref="K44:K55" si="24">$B$44/12</f>
        <v>63.285</v>
      </c>
      <c r="L44" s="11">
        <f t="shared" ref="L44:L55" si="25">K44*$B$45/100</f>
        <v>0.63285</v>
      </c>
      <c r="M44" s="6" t="s">
        <v>109</v>
      </c>
      <c r="N44" s="6"/>
      <c r="O44" s="11">
        <f>L44</f>
        <v>0.63285</v>
      </c>
      <c r="P44" s="11">
        <f t="shared" ref="P44:P55" si="26">O44*J44</f>
        <v>0.00124904523857104</v>
      </c>
      <c r="Q44" s="15">
        <f t="shared" ref="Q44:Q55" si="27">P44*$B$46</f>
        <v>0.000224828142942788</v>
      </c>
      <c r="R44" s="11">
        <f t="shared" ref="R44:R55" si="28">L44*$B$46</f>
        <v>0.113913</v>
      </c>
      <c r="S44" s="16">
        <f t="shared" ref="S44:S55" si="29">Q44/R44</f>
        <v>0.00197368292418589</v>
      </c>
      <c r="T44" s="3">
        <v>0.01</v>
      </c>
      <c r="U44" s="17">
        <f t="shared" ref="U44:U55" si="30">S44*T44</f>
        <v>1.97368292418589e-5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0.0191197368292419</v>
      </c>
      <c r="AR44" s="24">
        <f t="shared" ref="AR44:AR55" si="36">$B$44/12</f>
        <v>63.285</v>
      </c>
      <c r="AS44" s="1">
        <f t="shared" ref="AS44:AS55" si="37">$B$46</f>
        <v>0.18</v>
      </c>
      <c r="AT44" s="2">
        <f>$E$3/12</f>
        <v>85.8333333333333</v>
      </c>
      <c r="AU44" s="1">
        <f t="shared" ref="AU44:AU55" si="38">AT44*10000*AS44*0.67*AR44*AQ44</f>
        <v>125252.378320371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-16.1478709677419</v>
      </c>
      <c r="E45" s="12">
        <f t="shared" ref="E45:E56" si="39">D44</f>
        <v>-15.7290967741935</v>
      </c>
      <c r="F45" s="8" t="s">
        <v>109</v>
      </c>
      <c r="G45" s="6">
        <v>2</v>
      </c>
      <c r="H45" s="11">
        <f t="shared" si="21"/>
        <v>-16.1478709677419</v>
      </c>
      <c r="I45" s="11">
        <f t="shared" si="22"/>
        <v>257.002129032258</v>
      </c>
      <c r="J45" s="11">
        <f t="shared" si="23"/>
        <v>0.00185571124186175</v>
      </c>
      <c r="K45" s="11">
        <f t="shared" si="24"/>
        <v>63.285</v>
      </c>
      <c r="L45" s="11">
        <f t="shared" si="25"/>
        <v>0.63285</v>
      </c>
      <c r="M45" s="6" t="s">
        <v>109</v>
      </c>
      <c r="N45" s="6"/>
      <c r="O45" s="11">
        <f t="shared" ref="O45:O55" si="40">L45+O44-P44-N45</f>
        <v>1.26445095476143</v>
      </c>
      <c r="P45" s="11">
        <f t="shared" si="26"/>
        <v>0.00234645585153361</v>
      </c>
      <c r="Q45" s="15">
        <f t="shared" si="27"/>
        <v>0.00042236205327605</v>
      </c>
      <c r="R45" s="11">
        <f t="shared" si="28"/>
        <v>0.113913</v>
      </c>
      <c r="S45" s="16">
        <f t="shared" si="29"/>
        <v>0.00370775989813323</v>
      </c>
      <c r="T45" s="3">
        <v>0.01</v>
      </c>
      <c r="U45" s="17">
        <f t="shared" si="30"/>
        <v>3.70775989813323e-5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0.0191370775989813</v>
      </c>
      <c r="AR45" s="24">
        <f t="shared" si="36"/>
        <v>63.285</v>
      </c>
      <c r="AS45" s="1">
        <f t="shared" si="37"/>
        <v>0.18</v>
      </c>
      <c r="AT45" s="2">
        <f t="shared" ref="AT45:AT55" si="41">$E$3/12</f>
        <v>85.8333333333333</v>
      </c>
      <c r="AU45" s="1">
        <f t="shared" si="38"/>
        <v>125365.976779971</v>
      </c>
    </row>
    <row r="46" s="1" customFormat="1" ht="16.8" spans="1:47">
      <c r="A46" s="6" t="s">
        <v>72</v>
      </c>
      <c r="B46" s="6">
        <v>0.18</v>
      </c>
      <c r="C46" s="8">
        <v>2</v>
      </c>
      <c r="D46" s="9">
        <v>-8.01139285714286</v>
      </c>
      <c r="E46" s="12">
        <f t="shared" si="39"/>
        <v>-16.1478709677419</v>
      </c>
      <c r="F46" s="8" t="s">
        <v>109</v>
      </c>
      <c r="G46" s="6">
        <v>3</v>
      </c>
      <c r="H46" s="11">
        <f t="shared" si="21"/>
        <v>-8.01139285714286</v>
      </c>
      <c r="I46" s="11">
        <f t="shared" si="22"/>
        <v>265.138607142857</v>
      </c>
      <c r="J46" s="11">
        <f t="shared" si="23"/>
        <v>0.00593520008734135</v>
      </c>
      <c r="K46" s="11">
        <f t="shared" si="24"/>
        <v>63.285</v>
      </c>
      <c r="L46" s="11">
        <f t="shared" si="25"/>
        <v>0.63285</v>
      </c>
      <c r="M46" s="6" t="s">
        <v>109</v>
      </c>
      <c r="N46" s="6"/>
      <c r="O46" s="11">
        <f t="shared" si="40"/>
        <v>1.8949544989099</v>
      </c>
      <c r="P46" s="11">
        <f t="shared" si="26"/>
        <v>0.0112469341074379</v>
      </c>
      <c r="Q46" s="15">
        <f t="shared" si="27"/>
        <v>0.00202444813933882</v>
      </c>
      <c r="R46" s="11">
        <f t="shared" si="28"/>
        <v>0.113913</v>
      </c>
      <c r="S46" s="16">
        <f t="shared" si="29"/>
        <v>0.0177718797620888</v>
      </c>
      <c r="T46" s="3">
        <v>0.01</v>
      </c>
      <c r="U46" s="17">
        <f t="shared" si="30"/>
        <v>0.000177718797620888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0.0192777187976209</v>
      </c>
      <c r="AR46" s="24">
        <f t="shared" si="36"/>
        <v>63.285</v>
      </c>
      <c r="AS46" s="1">
        <f t="shared" si="37"/>
        <v>0.18</v>
      </c>
      <c r="AT46" s="2">
        <f t="shared" si="41"/>
        <v>85.8333333333333</v>
      </c>
      <c r="AU46" s="1">
        <f t="shared" si="38"/>
        <v>126287.309786631</v>
      </c>
    </row>
    <row r="47" s="1" customFormat="1" ht="16.8" spans="1:47">
      <c r="A47" s="6"/>
      <c r="B47" s="6"/>
      <c r="C47" s="8">
        <v>3</v>
      </c>
      <c r="D47" s="9">
        <v>1.32525806451613</v>
      </c>
      <c r="E47" s="12">
        <f t="shared" si="39"/>
        <v>-8.01139285714286</v>
      </c>
      <c r="F47" s="8" t="s">
        <v>109</v>
      </c>
      <c r="G47" s="6">
        <v>4</v>
      </c>
      <c r="H47" s="11">
        <f t="shared" si="21"/>
        <v>1.32525806451613</v>
      </c>
      <c r="I47" s="11">
        <f t="shared" si="22"/>
        <v>274.475258064516</v>
      </c>
      <c r="J47" s="11">
        <f t="shared" si="23"/>
        <v>0.0206992426178372</v>
      </c>
      <c r="K47" s="11">
        <f t="shared" si="24"/>
        <v>63.285</v>
      </c>
      <c r="L47" s="11">
        <f t="shared" si="25"/>
        <v>0.63285</v>
      </c>
      <c r="M47" s="6" t="s">
        <v>109</v>
      </c>
      <c r="N47" s="6"/>
      <c r="O47" s="11">
        <f t="shared" si="40"/>
        <v>2.51655756480246</v>
      </c>
      <c r="P47" s="11">
        <f t="shared" si="26"/>
        <v>0.0520908355955995</v>
      </c>
      <c r="Q47" s="15">
        <f t="shared" si="27"/>
        <v>0.00937635040720792</v>
      </c>
      <c r="R47" s="11">
        <f t="shared" si="28"/>
        <v>0.113913</v>
      </c>
      <c r="S47" s="16">
        <f t="shared" si="29"/>
        <v>0.0823115044569796</v>
      </c>
      <c r="T47" s="3">
        <v>0.01</v>
      </c>
      <c r="U47" s="17">
        <f t="shared" si="30"/>
        <v>0.000823115044569796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0.0199231150445698</v>
      </c>
      <c r="AR47" s="24">
        <f t="shared" si="36"/>
        <v>63.285</v>
      </c>
      <c r="AS47" s="1">
        <f t="shared" si="37"/>
        <v>0.18</v>
      </c>
      <c r="AT47" s="2">
        <f t="shared" si="41"/>
        <v>85.8333333333333</v>
      </c>
      <c r="AU47" s="1">
        <f t="shared" si="38"/>
        <v>130515.266249178</v>
      </c>
    </row>
    <row r="48" s="1" customFormat="1" ht="16.8" spans="1:47">
      <c r="A48" s="6"/>
      <c r="B48" s="6"/>
      <c r="C48" s="8">
        <v>4</v>
      </c>
      <c r="D48" s="9">
        <v>7.44813333333333</v>
      </c>
      <c r="E48" s="12">
        <f t="shared" si="39"/>
        <v>1.32525806451613</v>
      </c>
      <c r="F48" s="8" t="s">
        <v>109</v>
      </c>
      <c r="G48" s="6">
        <v>5</v>
      </c>
      <c r="H48" s="11">
        <f t="shared" si="21"/>
        <v>7.44813333333333</v>
      </c>
      <c r="I48" s="11">
        <f t="shared" si="22"/>
        <v>280.598133333333</v>
      </c>
      <c r="J48" s="11">
        <f t="shared" si="23"/>
        <v>0.0448880848543362</v>
      </c>
      <c r="K48" s="11">
        <f t="shared" si="24"/>
        <v>63.285</v>
      </c>
      <c r="L48" s="11">
        <f t="shared" si="25"/>
        <v>0.63285</v>
      </c>
      <c r="M48" s="6" t="s">
        <v>111</v>
      </c>
      <c r="N48" s="11">
        <f>(O47-P47)*$C$24/100</f>
        <v>2.34124339274651</v>
      </c>
      <c r="O48" s="11">
        <f t="shared" si="40"/>
        <v>0.756073336460343</v>
      </c>
      <c r="P48" s="11">
        <f t="shared" si="26"/>
        <v>0.0339386840831329</v>
      </c>
      <c r="Q48" s="15">
        <f t="shared" si="27"/>
        <v>0.00610896313496393</v>
      </c>
      <c r="R48" s="11">
        <f t="shared" si="28"/>
        <v>0.113913</v>
      </c>
      <c r="S48" s="16">
        <f t="shared" si="29"/>
        <v>0.0536283227986615</v>
      </c>
      <c r="T48" s="3">
        <v>0.01</v>
      </c>
      <c r="U48" s="17">
        <f t="shared" si="30"/>
        <v>0.000536283227986615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0.0285862832279866</v>
      </c>
      <c r="AR48" s="24">
        <f t="shared" si="36"/>
        <v>63.285</v>
      </c>
      <c r="AS48" s="1">
        <f t="shared" si="37"/>
        <v>0.18</v>
      </c>
      <c r="AT48" s="2">
        <f t="shared" si="41"/>
        <v>85.8333333333333</v>
      </c>
      <c r="AU48" s="1">
        <f t="shared" si="38"/>
        <v>187267.219921615</v>
      </c>
    </row>
    <row r="49" s="1" customFormat="1" ht="16.8" spans="1:47">
      <c r="A49" s="6"/>
      <c r="B49" s="6"/>
      <c r="C49" s="8">
        <v>5</v>
      </c>
      <c r="D49" s="9">
        <v>14.0407096774194</v>
      </c>
      <c r="E49" s="12">
        <f t="shared" si="39"/>
        <v>7.44813333333333</v>
      </c>
      <c r="F49" s="8" t="s">
        <v>111</v>
      </c>
      <c r="G49" s="6">
        <v>6</v>
      </c>
      <c r="H49" s="11">
        <f t="shared" si="21"/>
        <v>14.0407096774194</v>
      </c>
      <c r="I49" s="11">
        <f t="shared" si="22"/>
        <v>287.190709677419</v>
      </c>
      <c r="J49" s="11">
        <f t="shared" si="23"/>
        <v>0.0995567057185604</v>
      </c>
      <c r="K49" s="11">
        <f t="shared" si="24"/>
        <v>63.285</v>
      </c>
      <c r="L49" s="11">
        <f t="shared" si="25"/>
        <v>0.63285</v>
      </c>
      <c r="M49" s="6" t="s">
        <v>109</v>
      </c>
      <c r="N49" s="6"/>
      <c r="O49" s="11">
        <f t="shared" si="40"/>
        <v>1.35498465237721</v>
      </c>
      <c r="P49" s="11">
        <f t="shared" si="26"/>
        <v>0.134897808289884</v>
      </c>
      <c r="Q49" s="15">
        <f t="shared" si="27"/>
        <v>0.0242816054921791</v>
      </c>
      <c r="R49" s="11">
        <f t="shared" si="28"/>
        <v>0.113913</v>
      </c>
      <c r="S49" s="16">
        <f t="shared" si="29"/>
        <v>0.21315921354173</v>
      </c>
      <c r="T49" s="3">
        <v>0.01</v>
      </c>
      <c r="U49" s="17">
        <f t="shared" si="30"/>
        <v>0.0021315921354173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0.0301815921354173</v>
      </c>
      <c r="AR49" s="24">
        <f t="shared" si="36"/>
        <v>63.285</v>
      </c>
      <c r="AS49" s="1">
        <f t="shared" si="37"/>
        <v>0.18</v>
      </c>
      <c r="AT49" s="2">
        <f t="shared" si="41"/>
        <v>85.8333333333333</v>
      </c>
      <c r="AU49" s="1">
        <f t="shared" si="38"/>
        <v>197718.003663877</v>
      </c>
    </row>
    <row r="50" s="1" customFormat="1" ht="16.8" spans="1:47">
      <c r="A50" s="6"/>
      <c r="B50" s="6"/>
      <c r="C50" s="8">
        <v>6</v>
      </c>
      <c r="D50" s="9">
        <v>19.9688666666667</v>
      </c>
      <c r="E50" s="12">
        <f t="shared" si="39"/>
        <v>14.0407096774194</v>
      </c>
      <c r="F50" s="8" t="s">
        <v>109</v>
      </c>
      <c r="G50" s="6">
        <v>7</v>
      </c>
      <c r="H50" s="11">
        <f t="shared" si="21"/>
        <v>19.9688666666667</v>
      </c>
      <c r="I50" s="11">
        <f t="shared" si="22"/>
        <v>293.118866666667</v>
      </c>
      <c r="J50" s="11">
        <f t="shared" si="23"/>
        <v>0.197632076509587</v>
      </c>
      <c r="K50" s="11">
        <f t="shared" si="24"/>
        <v>63.285</v>
      </c>
      <c r="L50" s="11">
        <f t="shared" si="25"/>
        <v>0.63285</v>
      </c>
      <c r="M50" s="6" t="s">
        <v>109</v>
      </c>
      <c r="N50" s="6"/>
      <c r="O50" s="11">
        <f t="shared" si="40"/>
        <v>1.85293684408733</v>
      </c>
      <c r="P50" s="11">
        <f t="shared" si="26"/>
        <v>0.366199756138098</v>
      </c>
      <c r="Q50" s="15">
        <f t="shared" si="27"/>
        <v>0.0659159561048577</v>
      </c>
      <c r="R50" s="11">
        <f t="shared" si="28"/>
        <v>0.113913</v>
      </c>
      <c r="S50" s="16">
        <f t="shared" si="29"/>
        <v>0.578651743917355</v>
      </c>
      <c r="T50" s="3">
        <v>0.01</v>
      </c>
      <c r="U50" s="17">
        <f t="shared" si="30"/>
        <v>0.00578651743917355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0.0338365174391735</v>
      </c>
      <c r="AR50" s="24">
        <f t="shared" si="36"/>
        <v>63.285</v>
      </c>
      <c r="AS50" s="1">
        <f t="shared" si="37"/>
        <v>0.18</v>
      </c>
      <c r="AT50" s="2">
        <f t="shared" si="41"/>
        <v>85.8333333333333</v>
      </c>
      <c r="AU50" s="1">
        <f t="shared" si="38"/>
        <v>221661.224795385</v>
      </c>
    </row>
    <row r="51" s="1" customFormat="1" ht="16.8" spans="1:47">
      <c r="A51" s="6"/>
      <c r="B51" s="6"/>
      <c r="C51" s="8">
        <v>7</v>
      </c>
      <c r="D51" s="9">
        <v>23.3727096774194</v>
      </c>
      <c r="E51" s="12">
        <f t="shared" si="39"/>
        <v>19.9688666666667</v>
      </c>
      <c r="F51" s="8" t="s">
        <v>109</v>
      </c>
      <c r="G51" s="6">
        <v>8</v>
      </c>
      <c r="H51" s="11">
        <f t="shared" si="21"/>
        <v>23.3727096774194</v>
      </c>
      <c r="I51" s="11">
        <f t="shared" si="22"/>
        <v>296.522709677419</v>
      </c>
      <c r="J51" s="11">
        <f t="shared" si="23"/>
        <v>0.28937453192716</v>
      </c>
      <c r="K51" s="11">
        <f t="shared" si="24"/>
        <v>63.285</v>
      </c>
      <c r="L51" s="11">
        <f t="shared" si="25"/>
        <v>0.63285</v>
      </c>
      <c r="M51" s="6" t="s">
        <v>109</v>
      </c>
      <c r="N51" s="6"/>
      <c r="O51" s="11">
        <f t="shared" si="40"/>
        <v>2.11958708794923</v>
      </c>
      <c r="P51" s="11">
        <f t="shared" si="26"/>
        <v>0.61335452145416</v>
      </c>
      <c r="Q51" s="15">
        <f t="shared" si="27"/>
        <v>0.110403813861749</v>
      </c>
      <c r="R51" s="11">
        <f t="shared" si="28"/>
        <v>0.113913</v>
      </c>
      <c r="S51" s="16">
        <f t="shared" si="29"/>
        <v>0.969194155730679</v>
      </c>
      <c r="T51" s="3">
        <v>0.01</v>
      </c>
      <c r="U51" s="17">
        <f t="shared" si="30"/>
        <v>0.00969194155730679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0.0377419415573068</v>
      </c>
      <c r="AR51" s="24">
        <f t="shared" si="36"/>
        <v>63.285</v>
      </c>
      <c r="AS51" s="1">
        <f t="shared" si="37"/>
        <v>0.18</v>
      </c>
      <c r="AT51" s="2">
        <f t="shared" si="41"/>
        <v>85.8333333333333</v>
      </c>
      <c r="AU51" s="1">
        <f t="shared" si="38"/>
        <v>247245.450327077</v>
      </c>
    </row>
    <row r="52" s="1" customFormat="1" ht="16.8" spans="1:47">
      <c r="A52" s="6"/>
      <c r="B52" s="6"/>
      <c r="C52" s="8">
        <v>8</v>
      </c>
      <c r="D52" s="9">
        <v>19.4035161290323</v>
      </c>
      <c r="E52" s="12">
        <f t="shared" si="39"/>
        <v>23.3727096774194</v>
      </c>
      <c r="F52" s="8" t="s">
        <v>109</v>
      </c>
      <c r="G52" s="6">
        <v>9</v>
      </c>
      <c r="H52" s="11">
        <f t="shared" si="21"/>
        <v>19.4035161290323</v>
      </c>
      <c r="I52" s="11">
        <f t="shared" si="22"/>
        <v>292.553516129032</v>
      </c>
      <c r="J52" s="11">
        <f t="shared" si="23"/>
        <v>0.185344188455455</v>
      </c>
      <c r="K52" s="11">
        <f t="shared" si="24"/>
        <v>63.285</v>
      </c>
      <c r="L52" s="11">
        <f t="shared" si="25"/>
        <v>0.63285</v>
      </c>
      <c r="M52" s="6" t="s">
        <v>109</v>
      </c>
      <c r="N52" s="6"/>
      <c r="O52" s="11">
        <f t="shared" si="40"/>
        <v>2.13908256649507</v>
      </c>
      <c r="P52" s="11">
        <f t="shared" si="26"/>
        <v>0.39646652232624</v>
      </c>
      <c r="Q52" s="15">
        <f t="shared" si="27"/>
        <v>0.0713639740187231</v>
      </c>
      <c r="R52" s="11">
        <f t="shared" si="28"/>
        <v>0.113913</v>
      </c>
      <c r="S52" s="16">
        <f t="shared" si="29"/>
        <v>0.626477873629201</v>
      </c>
      <c r="T52" s="3">
        <v>0.01</v>
      </c>
      <c r="U52" s="17">
        <f t="shared" si="30"/>
        <v>0.00626477873629201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0.025364778736292</v>
      </c>
      <c r="AR52" s="24">
        <f t="shared" si="36"/>
        <v>63.285</v>
      </c>
      <c r="AS52" s="1">
        <f t="shared" si="37"/>
        <v>0.18</v>
      </c>
      <c r="AT52" s="2">
        <f t="shared" si="41"/>
        <v>85.8333333333333</v>
      </c>
      <c r="AU52" s="1">
        <f t="shared" si="38"/>
        <v>166163.315461101</v>
      </c>
    </row>
    <row r="53" s="1" customFormat="1" ht="16.8" spans="1:47">
      <c r="A53" s="6"/>
      <c r="B53" s="6"/>
      <c r="C53" s="8">
        <v>9</v>
      </c>
      <c r="D53" s="9">
        <v>15.2242333333333</v>
      </c>
      <c r="E53" s="12">
        <f t="shared" si="39"/>
        <v>19.4035161290323</v>
      </c>
      <c r="F53" s="8" t="s">
        <v>109</v>
      </c>
      <c r="G53" s="6">
        <v>10</v>
      </c>
      <c r="H53" s="11">
        <f t="shared" si="21"/>
        <v>15.2242333333333</v>
      </c>
      <c r="I53" s="11">
        <f t="shared" si="22"/>
        <v>288.374233333333</v>
      </c>
      <c r="J53" s="11">
        <f t="shared" si="23"/>
        <v>0.114419535804813</v>
      </c>
      <c r="K53" s="11">
        <f t="shared" si="24"/>
        <v>63.285</v>
      </c>
      <c r="L53" s="11">
        <f t="shared" si="25"/>
        <v>0.63285</v>
      </c>
      <c r="M53" s="6" t="s">
        <v>109</v>
      </c>
      <c r="N53" s="6"/>
      <c r="O53" s="11">
        <f t="shared" si="40"/>
        <v>2.37546604416883</v>
      </c>
      <c r="P53" s="11">
        <f t="shared" si="26"/>
        <v>0.271799722093894</v>
      </c>
      <c r="Q53" s="15">
        <f t="shared" si="27"/>
        <v>0.0489239499769009</v>
      </c>
      <c r="R53" s="11">
        <f t="shared" si="28"/>
        <v>0.113913</v>
      </c>
      <c r="S53" s="16">
        <f t="shared" si="29"/>
        <v>0.429485220974787</v>
      </c>
      <c r="T53" s="3">
        <v>0.01</v>
      </c>
      <c r="U53" s="17">
        <f t="shared" si="30"/>
        <v>0.00429485220974787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0.0233948522097479</v>
      </c>
      <c r="AR53" s="24">
        <f t="shared" si="36"/>
        <v>63.285</v>
      </c>
      <c r="AS53" s="1">
        <f t="shared" si="37"/>
        <v>0.18</v>
      </c>
      <c r="AT53" s="2">
        <f t="shared" si="41"/>
        <v>85.8333333333333</v>
      </c>
      <c r="AU53" s="1">
        <f t="shared" si="38"/>
        <v>153258.43163505</v>
      </c>
    </row>
    <row r="54" s="1" customFormat="1" ht="16.8" spans="1:47">
      <c r="A54" s="6"/>
      <c r="B54" s="6"/>
      <c r="C54" s="8">
        <v>10</v>
      </c>
      <c r="D54" s="9">
        <v>5.10809677419355</v>
      </c>
      <c r="E54" s="12">
        <f t="shared" si="39"/>
        <v>15.2242333333333</v>
      </c>
      <c r="F54" s="8" t="s">
        <v>109</v>
      </c>
      <c r="G54" s="6">
        <v>11</v>
      </c>
      <c r="H54" s="11">
        <f t="shared" si="21"/>
        <v>5.10809677419355</v>
      </c>
      <c r="I54" s="11">
        <f t="shared" si="22"/>
        <v>278.258096774194</v>
      </c>
      <c r="J54" s="11">
        <f t="shared" si="23"/>
        <v>0.033527251755225</v>
      </c>
      <c r="K54" s="11">
        <f t="shared" si="24"/>
        <v>63.285</v>
      </c>
      <c r="L54" s="11">
        <f t="shared" si="25"/>
        <v>0.63285</v>
      </c>
      <c r="M54" s="6" t="s">
        <v>111</v>
      </c>
      <c r="N54" s="11">
        <f>(O53-P53)*$C$24/100</f>
        <v>1.99848300597119</v>
      </c>
      <c r="O54" s="11">
        <f t="shared" si="40"/>
        <v>0.738033316103746</v>
      </c>
      <c r="P54" s="11">
        <f t="shared" si="26"/>
        <v>0.0247442287927538</v>
      </c>
      <c r="Q54" s="15">
        <f t="shared" si="27"/>
        <v>0.00445396118269569</v>
      </c>
      <c r="R54" s="11">
        <f t="shared" si="28"/>
        <v>0.113913</v>
      </c>
      <c r="S54" s="16">
        <f t="shared" si="29"/>
        <v>0.0390996741609447</v>
      </c>
      <c r="T54" s="3">
        <v>0.01</v>
      </c>
      <c r="U54" s="17">
        <f t="shared" si="30"/>
        <v>0.000390996741609447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0.0194909967416094</v>
      </c>
      <c r="AR54" s="24">
        <f t="shared" si="36"/>
        <v>63.285</v>
      </c>
      <c r="AS54" s="1">
        <f t="shared" si="37"/>
        <v>0.18</v>
      </c>
      <c r="AT54" s="2">
        <f t="shared" si="41"/>
        <v>85.8333333333333</v>
      </c>
      <c r="AU54" s="1">
        <f t="shared" si="38"/>
        <v>127684.482245982</v>
      </c>
    </row>
    <row r="55" s="1" customFormat="1" ht="16.8" spans="1:48">
      <c r="A55" s="6"/>
      <c r="B55" s="6"/>
      <c r="C55" s="8">
        <v>11</v>
      </c>
      <c r="D55" s="9">
        <v>-4.44576666666667</v>
      </c>
      <c r="E55" s="12">
        <f t="shared" si="39"/>
        <v>5.10809677419355</v>
      </c>
      <c r="F55" s="8" t="s">
        <v>111</v>
      </c>
      <c r="G55" s="6">
        <v>12</v>
      </c>
      <c r="H55" s="11">
        <f t="shared" si="21"/>
        <v>-4.44576666666667</v>
      </c>
      <c r="I55" s="11">
        <f t="shared" si="22"/>
        <v>268.704233333333</v>
      </c>
      <c r="J55" s="11">
        <f t="shared" si="23"/>
        <v>0.00966208403747378</v>
      </c>
      <c r="K55" s="11">
        <f t="shared" si="24"/>
        <v>63.285</v>
      </c>
      <c r="L55" s="11">
        <f t="shared" si="25"/>
        <v>0.63285</v>
      </c>
      <c r="M55" s="6" t="s">
        <v>109</v>
      </c>
      <c r="N55" s="6"/>
      <c r="O55" s="11">
        <f t="shared" si="40"/>
        <v>1.34613908731099</v>
      </c>
      <c r="P55" s="11">
        <f t="shared" si="26"/>
        <v>0.0130065089877271</v>
      </c>
      <c r="Q55" s="15">
        <f t="shared" si="27"/>
        <v>0.00234117161779087</v>
      </c>
      <c r="R55" s="11">
        <f t="shared" si="28"/>
        <v>0.113913</v>
      </c>
      <c r="S55" s="16">
        <f t="shared" si="29"/>
        <v>0.0205522777715526</v>
      </c>
      <c r="T55" s="3">
        <v>0.01</v>
      </c>
      <c r="U55" s="17">
        <f t="shared" si="30"/>
        <v>0.000205522777715526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0.0193055227777155</v>
      </c>
      <c r="AR55" s="24">
        <f t="shared" si="36"/>
        <v>63.285</v>
      </c>
      <c r="AS55" s="1">
        <f t="shared" si="37"/>
        <v>0.18</v>
      </c>
      <c r="AT55" s="2">
        <f t="shared" si="41"/>
        <v>85.8333333333333</v>
      </c>
      <c r="AU55" s="1">
        <f t="shared" si="38"/>
        <v>126469.452180364</v>
      </c>
      <c r="AV55" s="1">
        <f>SUM(AU44:AU55)</f>
        <v>1934888.5113666</v>
      </c>
    </row>
    <row r="56" s="1" customFormat="1" ht="16.8" spans="1:46">
      <c r="A56" s="6"/>
      <c r="B56" s="6"/>
      <c r="C56" s="8">
        <v>12</v>
      </c>
      <c r="D56" s="9">
        <v>-11.686935483871</v>
      </c>
      <c r="E56" s="12">
        <f t="shared" si="39"/>
        <v>-4.44576666666667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-15.7290967741935</v>
      </c>
      <c r="E60" s="8"/>
      <c r="F60" s="8"/>
      <c r="G60" s="6">
        <v>1</v>
      </c>
      <c r="H60" s="11">
        <f t="shared" ref="H60:H71" si="42">E61</f>
        <v>-15.7290967741935</v>
      </c>
      <c r="I60" s="11">
        <f t="shared" ref="I60:I71" si="43">H60+273.15</f>
        <v>257.420903225806</v>
      </c>
      <c r="J60" s="11">
        <f t="shared" ref="J60:J71" si="44">EXP(($C$18*(I60-$C$16))/($C$19*I60*$C$16))</f>
        <v>0.00197368292418589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0.00272309033049928</v>
      </c>
      <c r="Q60" s="15">
        <f t="shared" ref="Q60:Q71" si="48">P60*$B$62</f>
        <v>0.000272309033049928</v>
      </c>
      <c r="R60" s="11">
        <f t="shared" ref="R60:R71" si="49">L60*$B$62</f>
        <v>0.13797</v>
      </c>
      <c r="S60" s="16">
        <f t="shared" ref="S60:S71" si="50">Q60/R60</f>
        <v>0.00197368292418589</v>
      </c>
      <c r="T60" s="3">
        <v>0.01</v>
      </c>
      <c r="U60" s="17">
        <f t="shared" ref="U60:U71" si="51">S60*T60</f>
        <v>1.97368292418589e-5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0.0123197368292419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0.25</v>
      </c>
      <c r="AU60" s="1">
        <f t="shared" ref="AU60:AU71" si="59">AT60*10000*AS60*0.67*AR60*AQ60</f>
        <v>284.70881013036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-16.1478709677419</v>
      </c>
      <c r="E61" s="12">
        <f t="shared" ref="E61:E72" si="60">D60</f>
        <v>-15.7290967741935</v>
      </c>
      <c r="F61" s="8" t="s">
        <v>109</v>
      </c>
      <c r="G61" s="6">
        <v>2</v>
      </c>
      <c r="H61" s="11">
        <f t="shared" si="42"/>
        <v>-16.1478709677419</v>
      </c>
      <c r="I61" s="11">
        <f t="shared" si="43"/>
        <v>257.002129032258</v>
      </c>
      <c r="J61" s="11">
        <f t="shared" si="44"/>
        <v>0.00185571124186175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2.7566769096695</v>
      </c>
      <c r="P61" s="11">
        <f t="shared" si="47"/>
        <v>0.00511559633145441</v>
      </c>
      <c r="Q61" s="15">
        <f t="shared" si="48"/>
        <v>0.000511559633145441</v>
      </c>
      <c r="R61" s="11">
        <f t="shared" si="49"/>
        <v>0.13797</v>
      </c>
      <c r="S61" s="16">
        <f t="shared" si="50"/>
        <v>0.00370775989813323</v>
      </c>
      <c r="T61" s="3">
        <v>0.01</v>
      </c>
      <c r="U61" s="17">
        <f t="shared" si="51"/>
        <v>3.70775989813323e-5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0.0123370775989813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0.25</v>
      </c>
      <c r="AU61" s="1">
        <f t="shared" si="59"/>
        <v>285.109554885518</v>
      </c>
    </row>
    <row r="62" s="1" customFormat="1" ht="16.8" spans="1:47">
      <c r="A62" s="6" t="s">
        <v>72</v>
      </c>
      <c r="B62" s="6">
        <v>0.1</v>
      </c>
      <c r="C62" s="8">
        <v>2</v>
      </c>
      <c r="D62" s="9">
        <v>-8.01139285714286</v>
      </c>
      <c r="E62" s="12">
        <f t="shared" si="60"/>
        <v>-16.1478709677419</v>
      </c>
      <c r="F62" s="8" t="s">
        <v>109</v>
      </c>
      <c r="G62" s="6">
        <v>3</v>
      </c>
      <c r="H62" s="11">
        <f t="shared" si="42"/>
        <v>-8.01139285714286</v>
      </c>
      <c r="I62" s="11">
        <f t="shared" si="43"/>
        <v>265.138607142857</v>
      </c>
      <c r="J62" s="11">
        <f t="shared" si="44"/>
        <v>0.00593520008734135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4.13126131333805</v>
      </c>
      <c r="P62" s="11">
        <f t="shared" si="47"/>
        <v>0.0245198625077539</v>
      </c>
      <c r="Q62" s="15">
        <f t="shared" si="48"/>
        <v>0.00245198625077539</v>
      </c>
      <c r="R62" s="11">
        <f t="shared" si="49"/>
        <v>0.13797</v>
      </c>
      <c r="S62" s="16">
        <f t="shared" si="50"/>
        <v>0.0177718797620888</v>
      </c>
      <c r="T62" s="3">
        <v>0.01</v>
      </c>
      <c r="U62" s="17">
        <f t="shared" si="51"/>
        <v>0.000177718797620888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0.0124777187976209</v>
      </c>
      <c r="AR62" s="24">
        <f t="shared" si="57"/>
        <v>137.97</v>
      </c>
      <c r="AS62" s="1">
        <f t="shared" si="58"/>
        <v>0.1</v>
      </c>
      <c r="AT62" s="2">
        <f t="shared" si="62"/>
        <v>0.25</v>
      </c>
      <c r="AU62" s="1">
        <f t="shared" si="59"/>
        <v>288.359769470049</v>
      </c>
    </row>
    <row r="63" s="1" customFormat="1" ht="16.8" spans="1:47">
      <c r="A63" s="6"/>
      <c r="B63" s="6"/>
      <c r="C63" s="8">
        <v>3</v>
      </c>
      <c r="D63" s="9">
        <v>1.32525806451613</v>
      </c>
      <c r="E63" s="12">
        <f t="shared" si="60"/>
        <v>-8.01139285714286</v>
      </c>
      <c r="F63" s="8" t="s">
        <v>109</v>
      </c>
      <c r="G63" s="6">
        <v>4</v>
      </c>
      <c r="H63" s="11">
        <f t="shared" si="42"/>
        <v>1.32525806451613</v>
      </c>
      <c r="I63" s="11">
        <f t="shared" si="43"/>
        <v>274.475258064516</v>
      </c>
      <c r="J63" s="11">
        <f t="shared" si="44"/>
        <v>0.0206992426178372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5.48644145083029</v>
      </c>
      <c r="P63" s="11">
        <f t="shared" si="47"/>
        <v>0.113565182699295</v>
      </c>
      <c r="Q63" s="15">
        <f t="shared" si="48"/>
        <v>0.0113565182699295</v>
      </c>
      <c r="R63" s="11">
        <f t="shared" si="49"/>
        <v>0.13797</v>
      </c>
      <c r="S63" s="16">
        <f t="shared" si="50"/>
        <v>0.0823115044569796</v>
      </c>
      <c r="T63" s="3">
        <v>0.01</v>
      </c>
      <c r="U63" s="17">
        <f t="shared" si="51"/>
        <v>0.000823115044569796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0.0131231150445698</v>
      </c>
      <c r="AR63" s="24">
        <f t="shared" si="57"/>
        <v>137.97</v>
      </c>
      <c r="AS63" s="1">
        <f t="shared" si="58"/>
        <v>0.1</v>
      </c>
      <c r="AT63" s="2">
        <f t="shared" si="62"/>
        <v>0.25</v>
      </c>
      <c r="AU63" s="1">
        <f t="shared" si="59"/>
        <v>303.274860602132</v>
      </c>
    </row>
    <row r="64" s="1" customFormat="1" ht="16.8" spans="1:47">
      <c r="A64" s="6"/>
      <c r="B64" s="6"/>
      <c r="C64" s="8">
        <v>4</v>
      </c>
      <c r="D64" s="9">
        <v>7.44813333333333</v>
      </c>
      <c r="E64" s="12">
        <f t="shared" si="60"/>
        <v>1.32525806451613</v>
      </c>
      <c r="F64" s="8" t="s">
        <v>109</v>
      </c>
      <c r="G64" s="6">
        <v>5</v>
      </c>
      <c r="H64" s="11">
        <f t="shared" si="42"/>
        <v>7.44813333333333</v>
      </c>
      <c r="I64" s="11">
        <f t="shared" si="43"/>
        <v>280.598133333333</v>
      </c>
      <c r="J64" s="11">
        <f t="shared" si="44"/>
        <v>0.0448880848543362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5.10423245472445</v>
      </c>
      <c r="O64" s="11">
        <f t="shared" si="61"/>
        <v>1.64834381340655</v>
      </c>
      <c r="P64" s="11">
        <f t="shared" si="47"/>
        <v>0.0739909969653133</v>
      </c>
      <c r="Q64" s="15">
        <f t="shared" si="48"/>
        <v>0.00739909969653133</v>
      </c>
      <c r="R64" s="11">
        <f t="shared" si="49"/>
        <v>0.13797</v>
      </c>
      <c r="S64" s="16">
        <f t="shared" si="50"/>
        <v>0.0536283227986615</v>
      </c>
      <c r="T64" s="3">
        <v>0.01</v>
      </c>
      <c r="U64" s="17">
        <f t="shared" si="51"/>
        <v>0.000536283227986615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0.0185862832279866</v>
      </c>
      <c r="AR64" s="24">
        <f t="shared" si="57"/>
        <v>137.97</v>
      </c>
      <c r="AS64" s="1">
        <f t="shared" si="58"/>
        <v>0.1</v>
      </c>
      <c r="AT64" s="2">
        <f t="shared" si="62"/>
        <v>0.25</v>
      </c>
      <c r="AU64" s="1">
        <f t="shared" si="59"/>
        <v>429.52854074169</v>
      </c>
    </row>
    <row r="65" s="1" customFormat="1" ht="16.8" spans="1:47">
      <c r="A65" s="6"/>
      <c r="B65" s="6"/>
      <c r="C65" s="8">
        <v>5</v>
      </c>
      <c r="D65" s="9">
        <v>14.0407096774194</v>
      </c>
      <c r="E65" s="12">
        <f t="shared" si="60"/>
        <v>7.44813333333333</v>
      </c>
      <c r="F65" s="8" t="s">
        <v>111</v>
      </c>
      <c r="G65" s="6">
        <v>6</v>
      </c>
      <c r="H65" s="11">
        <f t="shared" si="42"/>
        <v>14.0407096774194</v>
      </c>
      <c r="I65" s="11">
        <f t="shared" si="43"/>
        <v>287.190709677419</v>
      </c>
      <c r="J65" s="11">
        <f t="shared" si="44"/>
        <v>0.0995567057185604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2.95405281644124</v>
      </c>
      <c r="P65" s="11">
        <f t="shared" si="47"/>
        <v>0.294095766923525</v>
      </c>
      <c r="Q65" s="15">
        <f t="shared" si="48"/>
        <v>0.0294095766923525</v>
      </c>
      <c r="R65" s="11">
        <f t="shared" si="49"/>
        <v>0.13797</v>
      </c>
      <c r="S65" s="16">
        <f t="shared" si="50"/>
        <v>0.21315921354173</v>
      </c>
      <c r="T65" s="3">
        <v>0.01</v>
      </c>
      <c r="U65" s="17">
        <f t="shared" si="51"/>
        <v>0.0021315921354173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0.0201815921354173</v>
      </c>
      <c r="AR65" s="24">
        <f t="shared" si="57"/>
        <v>137.97</v>
      </c>
      <c r="AS65" s="1">
        <f t="shared" si="58"/>
        <v>0.1</v>
      </c>
      <c r="AT65" s="2">
        <f t="shared" si="62"/>
        <v>0.25</v>
      </c>
      <c r="AU65" s="1">
        <f t="shared" si="59"/>
        <v>466.39608970969</v>
      </c>
    </row>
    <row r="66" s="1" customFormat="1" ht="16.8" spans="1:47">
      <c r="A66" s="6"/>
      <c r="B66" s="6"/>
      <c r="C66" s="8">
        <v>6</v>
      </c>
      <c r="D66" s="9">
        <v>19.9688666666667</v>
      </c>
      <c r="E66" s="12">
        <f t="shared" si="60"/>
        <v>14.0407096774194</v>
      </c>
      <c r="F66" s="8" t="s">
        <v>109</v>
      </c>
      <c r="G66" s="6">
        <v>7</v>
      </c>
      <c r="H66" s="11">
        <f t="shared" si="42"/>
        <v>19.9688666666667</v>
      </c>
      <c r="I66" s="11">
        <f t="shared" si="43"/>
        <v>293.118866666667</v>
      </c>
      <c r="J66" s="11">
        <f t="shared" si="44"/>
        <v>0.197632076509587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4.03965704951771</v>
      </c>
      <c r="P66" s="11">
        <f t="shared" si="47"/>
        <v>0.798365811082775</v>
      </c>
      <c r="Q66" s="15">
        <f t="shared" si="48"/>
        <v>0.0798365811082775</v>
      </c>
      <c r="R66" s="11">
        <f t="shared" si="49"/>
        <v>0.13797</v>
      </c>
      <c r="S66" s="16">
        <f t="shared" si="50"/>
        <v>0.578651743917355</v>
      </c>
      <c r="T66" s="3">
        <v>0.01</v>
      </c>
      <c r="U66" s="17">
        <f t="shared" si="51"/>
        <v>0.00578651743917355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0.0238365174391735</v>
      </c>
      <c r="AR66" s="24">
        <f t="shared" si="57"/>
        <v>137.97</v>
      </c>
      <c r="AS66" s="1">
        <f t="shared" si="58"/>
        <v>0.1</v>
      </c>
      <c r="AT66" s="2">
        <f t="shared" si="62"/>
        <v>0.25</v>
      </c>
      <c r="AU66" s="1">
        <f t="shared" si="59"/>
        <v>550.861322106364</v>
      </c>
    </row>
    <row r="67" s="1" customFormat="1" ht="16.8" spans="1:47">
      <c r="A67" s="6"/>
      <c r="B67" s="6"/>
      <c r="C67" s="8">
        <v>7</v>
      </c>
      <c r="D67" s="9">
        <v>23.3727096774194</v>
      </c>
      <c r="E67" s="12">
        <f t="shared" si="60"/>
        <v>19.9688666666667</v>
      </c>
      <c r="F67" s="8" t="s">
        <v>109</v>
      </c>
      <c r="G67" s="6">
        <v>8</v>
      </c>
      <c r="H67" s="11">
        <f t="shared" si="42"/>
        <v>23.3727096774194</v>
      </c>
      <c r="I67" s="11">
        <f t="shared" si="43"/>
        <v>296.522709677419</v>
      </c>
      <c r="J67" s="11">
        <f t="shared" si="44"/>
        <v>0.28937453192716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4.62099123843494</v>
      </c>
      <c r="P67" s="11">
        <f t="shared" si="47"/>
        <v>1.33719717666162</v>
      </c>
      <c r="Q67" s="15">
        <f t="shared" si="48"/>
        <v>0.133719717666162</v>
      </c>
      <c r="R67" s="11">
        <f t="shared" si="49"/>
        <v>0.13797</v>
      </c>
      <c r="S67" s="16">
        <f t="shared" si="50"/>
        <v>0.969194155730678</v>
      </c>
      <c r="T67" s="3">
        <v>0.01</v>
      </c>
      <c r="U67" s="17">
        <f t="shared" si="51"/>
        <v>0.00969194155730678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0.0277419415573068</v>
      </c>
      <c r="AR67" s="24">
        <f t="shared" si="57"/>
        <v>137.97</v>
      </c>
      <c r="AS67" s="1">
        <f t="shared" si="58"/>
        <v>0.1</v>
      </c>
      <c r="AT67" s="2">
        <f t="shared" si="62"/>
        <v>0.25</v>
      </c>
      <c r="AU67" s="1">
        <f t="shared" si="59"/>
        <v>641.115575840821</v>
      </c>
    </row>
    <row r="68" s="1" customFormat="1" ht="16.8" spans="1:47">
      <c r="A68" s="6"/>
      <c r="B68" s="6"/>
      <c r="C68" s="8">
        <v>8</v>
      </c>
      <c r="D68" s="9">
        <v>19.4035161290323</v>
      </c>
      <c r="E68" s="12">
        <f t="shared" si="60"/>
        <v>23.3727096774194</v>
      </c>
      <c r="F68" s="8" t="s">
        <v>109</v>
      </c>
      <c r="G68" s="6">
        <v>9</v>
      </c>
      <c r="H68" s="11">
        <f t="shared" si="42"/>
        <v>19.4035161290323</v>
      </c>
      <c r="I68" s="11">
        <f t="shared" si="43"/>
        <v>292.553516129032</v>
      </c>
      <c r="J68" s="11">
        <f t="shared" si="44"/>
        <v>0.185344188455455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4.66349406177332</v>
      </c>
      <c r="P68" s="11">
        <f t="shared" si="47"/>
        <v>0.864351522246208</v>
      </c>
      <c r="Q68" s="15">
        <f t="shared" si="48"/>
        <v>0.0864351522246208</v>
      </c>
      <c r="R68" s="11">
        <f t="shared" si="49"/>
        <v>0.13797</v>
      </c>
      <c r="S68" s="16">
        <f t="shared" si="50"/>
        <v>0.626477873629201</v>
      </c>
      <c r="T68" s="3">
        <v>0.01</v>
      </c>
      <c r="U68" s="17">
        <f t="shared" si="51"/>
        <v>0.00626477873629201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0.019764778736292</v>
      </c>
      <c r="AR68" s="24">
        <f t="shared" si="57"/>
        <v>137.97</v>
      </c>
      <c r="AS68" s="1">
        <f t="shared" si="58"/>
        <v>0.1</v>
      </c>
      <c r="AT68" s="2">
        <f t="shared" si="62"/>
        <v>0.25</v>
      </c>
      <c r="AU68" s="1">
        <f t="shared" si="59"/>
        <v>456.76354247624</v>
      </c>
    </row>
    <row r="69" s="1" customFormat="1" ht="16.8" spans="1:47">
      <c r="A69" s="6"/>
      <c r="B69" s="6"/>
      <c r="C69" s="8">
        <v>9</v>
      </c>
      <c r="D69" s="9">
        <v>15.2242333333333</v>
      </c>
      <c r="E69" s="12">
        <f t="shared" si="60"/>
        <v>19.4035161290323</v>
      </c>
      <c r="F69" s="8" t="s">
        <v>109</v>
      </c>
      <c r="G69" s="6">
        <v>10</v>
      </c>
      <c r="H69" s="11">
        <f t="shared" si="42"/>
        <v>15.2242333333333</v>
      </c>
      <c r="I69" s="11">
        <f t="shared" si="43"/>
        <v>288.374233333333</v>
      </c>
      <c r="J69" s="11">
        <f t="shared" si="44"/>
        <v>0.114419535804813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5.17884253952711</v>
      </c>
      <c r="P69" s="11">
        <f t="shared" si="47"/>
        <v>0.592560759378914</v>
      </c>
      <c r="Q69" s="15">
        <f t="shared" si="48"/>
        <v>0.0592560759378914</v>
      </c>
      <c r="R69" s="11">
        <f t="shared" si="49"/>
        <v>0.13797</v>
      </c>
      <c r="S69" s="16">
        <f t="shared" si="50"/>
        <v>0.429485220974787</v>
      </c>
      <c r="T69" s="3">
        <v>0.01</v>
      </c>
      <c r="U69" s="17">
        <f t="shared" si="51"/>
        <v>0.00429485220974787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0.0177948522097479</v>
      </c>
      <c r="AR69" s="24">
        <f t="shared" si="57"/>
        <v>137.97</v>
      </c>
      <c r="AS69" s="1">
        <f t="shared" si="58"/>
        <v>0.1</v>
      </c>
      <c r="AT69" s="2">
        <f t="shared" si="62"/>
        <v>0.25</v>
      </c>
      <c r="AU69" s="1">
        <f t="shared" si="59"/>
        <v>411.238589695969</v>
      </c>
    </row>
    <row r="70" s="1" customFormat="1" ht="16.8" spans="1:47">
      <c r="A70" s="6"/>
      <c r="B70" s="6"/>
      <c r="C70" s="8">
        <v>10</v>
      </c>
      <c r="D70" s="9">
        <v>5.10809677419355</v>
      </c>
      <c r="E70" s="12">
        <f t="shared" si="60"/>
        <v>15.2242333333333</v>
      </c>
      <c r="F70" s="8" t="s">
        <v>109</v>
      </c>
      <c r="G70" s="6">
        <v>11</v>
      </c>
      <c r="H70" s="11">
        <f t="shared" si="42"/>
        <v>5.10809677419355</v>
      </c>
      <c r="I70" s="11">
        <f t="shared" si="43"/>
        <v>278.258096774194</v>
      </c>
      <c r="J70" s="11">
        <f t="shared" si="44"/>
        <v>0.033527251755225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4.35696769114079</v>
      </c>
      <c r="O70" s="11">
        <f t="shared" si="61"/>
        <v>1.60901408900741</v>
      </c>
      <c r="P70" s="11">
        <f t="shared" si="47"/>
        <v>0.0539458204398554</v>
      </c>
      <c r="Q70" s="15">
        <f t="shared" si="48"/>
        <v>0.00539458204398554</v>
      </c>
      <c r="R70" s="11">
        <f t="shared" si="49"/>
        <v>0.13797</v>
      </c>
      <c r="S70" s="16">
        <f t="shared" si="50"/>
        <v>0.0390996741609447</v>
      </c>
      <c r="T70" s="3">
        <v>0.01</v>
      </c>
      <c r="U70" s="17">
        <f t="shared" si="51"/>
        <v>0.000390996741609447</v>
      </c>
      <c r="V70" s="16"/>
      <c r="W70" s="3"/>
      <c r="X70" s="17"/>
      <c r="Y70" s="18">
        <v>0.04</v>
      </c>
      <c r="Z70" s="3">
        <v>0.06</v>
      </c>
      <c r="AA70" s="19">
        <f t="shared" si="52"/>
        <v>0.0024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0.0138909967416094</v>
      </c>
      <c r="AR70" s="24">
        <f t="shared" si="57"/>
        <v>137.97</v>
      </c>
      <c r="AS70" s="1">
        <f t="shared" si="58"/>
        <v>0.1</v>
      </c>
      <c r="AT70" s="2">
        <f t="shared" si="62"/>
        <v>0.25</v>
      </c>
      <c r="AU70" s="1">
        <f t="shared" si="59"/>
        <v>321.020587423675</v>
      </c>
    </row>
    <row r="71" s="1" customFormat="1" ht="16.8" spans="1:48">
      <c r="A71" s="6"/>
      <c r="B71" s="6"/>
      <c r="C71" s="8">
        <v>11</v>
      </c>
      <c r="D71" s="9">
        <v>-4.44576666666667</v>
      </c>
      <c r="E71" s="12">
        <f t="shared" si="60"/>
        <v>5.10809677419355</v>
      </c>
      <c r="F71" s="8" t="s">
        <v>111</v>
      </c>
      <c r="G71" s="6">
        <v>12</v>
      </c>
      <c r="H71" s="11">
        <f t="shared" si="42"/>
        <v>-4.44576666666667</v>
      </c>
      <c r="I71" s="11">
        <f t="shared" si="43"/>
        <v>268.704233333333</v>
      </c>
      <c r="J71" s="11">
        <f t="shared" si="44"/>
        <v>0.00966208403747378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2.93476826856755</v>
      </c>
      <c r="P71" s="11">
        <f t="shared" si="47"/>
        <v>0.0283559776414111</v>
      </c>
      <c r="Q71" s="15">
        <f t="shared" si="48"/>
        <v>0.00283559776414111</v>
      </c>
      <c r="R71" s="11">
        <f t="shared" si="49"/>
        <v>0.13797</v>
      </c>
      <c r="S71" s="16">
        <f t="shared" si="50"/>
        <v>0.0205522777715526</v>
      </c>
      <c r="T71" s="3">
        <v>0.01</v>
      </c>
      <c r="U71" s="17">
        <f t="shared" si="51"/>
        <v>0.000205522777715526</v>
      </c>
      <c r="V71" s="16"/>
      <c r="W71" s="3"/>
      <c r="X71" s="17"/>
      <c r="Y71" s="18">
        <v>0.04</v>
      </c>
      <c r="Z71" s="3">
        <v>0.06</v>
      </c>
      <c r="AA71" s="19">
        <f t="shared" si="52"/>
        <v>0.0024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0.0137055227777155</v>
      </c>
      <c r="AR71" s="24">
        <f t="shared" si="57"/>
        <v>137.97</v>
      </c>
      <c r="AS71" s="1">
        <f t="shared" si="58"/>
        <v>0.1</v>
      </c>
      <c r="AT71" s="2">
        <f t="shared" si="62"/>
        <v>0.25</v>
      </c>
      <c r="AU71" s="1">
        <f t="shared" si="59"/>
        <v>316.734288754936</v>
      </c>
      <c r="AV71" s="1">
        <f>SUM(AU60:AU71)</f>
        <v>4755.11153183744</v>
      </c>
    </row>
    <row r="72" s="1" customFormat="1" ht="16.8" spans="1:46">
      <c r="A72" s="6"/>
      <c r="B72" s="6"/>
      <c r="C72" s="8">
        <v>12</v>
      </c>
      <c r="D72" s="9">
        <v>-11.686935483871</v>
      </c>
      <c r="E72" s="12">
        <f t="shared" si="60"/>
        <v>-4.44576666666667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-15.7290967741935</v>
      </c>
      <c r="E76" s="8"/>
      <c r="F76" s="8"/>
      <c r="G76" s="6">
        <v>1</v>
      </c>
      <c r="H76" s="11">
        <f t="shared" ref="H76:H87" si="63">E77</f>
        <v>-15.7290967741935</v>
      </c>
      <c r="I76" s="11">
        <f t="shared" ref="I76:I87" si="64">H76+273.15</f>
        <v>257.420903225806</v>
      </c>
      <c r="J76" s="11">
        <f t="shared" ref="J76:J87" si="65">EXP(($C$18*(I76-$C$16))/($C$19*I76*$C$16))</f>
        <v>0.00197368292418589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0.000154464537486213</v>
      </c>
      <c r="Q76" s="15">
        <f t="shared" ref="Q76:Q87" si="69">P76*$B$78</f>
        <v>2.93482621223805e-5</v>
      </c>
      <c r="R76" s="11">
        <f t="shared" ref="R76:R87" si="70">L76*$B$78</f>
        <v>0.0148697958333333</v>
      </c>
      <c r="S76" s="16">
        <f t="shared" ref="S76:S87" si="71">Q76/R76</f>
        <v>0.0019736829241859</v>
      </c>
      <c r="T76" s="3">
        <v>0.01</v>
      </c>
      <c r="U76" s="17">
        <f t="shared" ref="U76:U87" si="72">S76*T76</f>
        <v>1.9736829241859e-5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0.0116197368292419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645.833333333333</v>
      </c>
      <c r="AU76" s="1">
        <f t="shared" ref="AU76:AU87" si="79">AT76*10000*AS76*0.67*AR76*AQ76</f>
        <v>74764.6934116562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-16.1478709677419</v>
      </c>
      <c r="E77" s="12">
        <f t="shared" ref="E77:E88" si="80">D76</f>
        <v>-15.7290967741935</v>
      </c>
      <c r="F77" s="8" t="s">
        <v>109</v>
      </c>
      <c r="G77" s="6">
        <v>2</v>
      </c>
      <c r="H77" s="11">
        <f t="shared" si="63"/>
        <v>-16.1478709677419</v>
      </c>
      <c r="I77" s="11">
        <f t="shared" si="64"/>
        <v>257.002129032258</v>
      </c>
      <c r="J77" s="11">
        <f t="shared" si="65"/>
        <v>0.00185571124186175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0.15636970212918</v>
      </c>
      <c r="P77" s="11">
        <f t="shared" si="68"/>
        <v>0.000290177014127694</v>
      </c>
      <c r="Q77" s="15">
        <f t="shared" si="69"/>
        <v>5.51336326842618e-5</v>
      </c>
      <c r="R77" s="11">
        <f t="shared" si="70"/>
        <v>0.0148697958333333</v>
      </c>
      <c r="S77" s="16">
        <f t="shared" si="71"/>
        <v>0.00370775989813323</v>
      </c>
      <c r="T77" s="3">
        <v>0.01</v>
      </c>
      <c r="U77" s="17">
        <f t="shared" si="72"/>
        <v>3.70775989813323e-5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0.0116370775989813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645.833333333333</v>
      </c>
      <c r="AU77" s="1">
        <f t="shared" si="79"/>
        <v>74876.2688588579</v>
      </c>
    </row>
    <row r="78" s="1" customFormat="1" ht="16.8" spans="1:47">
      <c r="A78" s="6" t="s">
        <v>72</v>
      </c>
      <c r="B78" s="6">
        <v>0.19</v>
      </c>
      <c r="C78" s="8">
        <v>2</v>
      </c>
      <c r="D78" s="9">
        <v>-8.01139285714286</v>
      </c>
      <c r="E78" s="12">
        <f t="shared" si="80"/>
        <v>-16.1478709677419</v>
      </c>
      <c r="F78" s="8" t="s">
        <v>109</v>
      </c>
      <c r="G78" s="6">
        <v>3</v>
      </c>
      <c r="H78" s="11">
        <f t="shared" si="63"/>
        <v>-8.01139285714286</v>
      </c>
      <c r="I78" s="11">
        <f t="shared" si="64"/>
        <v>265.138607142857</v>
      </c>
      <c r="J78" s="11">
        <f t="shared" si="65"/>
        <v>0.00593520008734135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0.234341608448386</v>
      </c>
      <c r="P78" s="11">
        <f t="shared" si="68"/>
        <v>0.00139086433493057</v>
      </c>
      <c r="Q78" s="15">
        <f t="shared" si="69"/>
        <v>0.000264264223636809</v>
      </c>
      <c r="R78" s="11">
        <f t="shared" si="70"/>
        <v>0.0148697958333333</v>
      </c>
      <c r="S78" s="16">
        <f t="shared" si="71"/>
        <v>0.0177718797620888</v>
      </c>
      <c r="T78" s="3">
        <v>0.01</v>
      </c>
      <c r="U78" s="17">
        <f t="shared" si="72"/>
        <v>0.000177718797620888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0.0117777187976209</v>
      </c>
      <c r="AR78" s="24">
        <f t="shared" si="77"/>
        <v>7.82620833333333</v>
      </c>
      <c r="AS78" s="1">
        <f t="shared" si="78"/>
        <v>0.19</v>
      </c>
      <c r="AT78" s="2">
        <f t="shared" si="82"/>
        <v>645.833333333333</v>
      </c>
      <c r="AU78" s="1">
        <f t="shared" si="79"/>
        <v>75781.1943534591</v>
      </c>
    </row>
    <row r="79" s="1" customFormat="1" ht="16.8" spans="1:47">
      <c r="A79" s="6"/>
      <c r="B79" s="6"/>
      <c r="C79" s="8">
        <v>3</v>
      </c>
      <c r="D79" s="9">
        <v>1.32525806451613</v>
      </c>
      <c r="E79" s="12">
        <f t="shared" si="80"/>
        <v>-8.01139285714286</v>
      </c>
      <c r="F79" s="8" t="s">
        <v>109</v>
      </c>
      <c r="G79" s="6">
        <v>4</v>
      </c>
      <c r="H79" s="11">
        <f t="shared" si="63"/>
        <v>1.32525806451613</v>
      </c>
      <c r="I79" s="11">
        <f t="shared" si="64"/>
        <v>274.475258064516</v>
      </c>
      <c r="J79" s="11">
        <f t="shared" si="65"/>
        <v>0.0206992426178372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0.311212827446789</v>
      </c>
      <c r="P79" s="11">
        <f t="shared" si="68"/>
        <v>0.00644186982110417</v>
      </c>
      <c r="Q79" s="15">
        <f t="shared" si="69"/>
        <v>0.00122395526600979</v>
      </c>
      <c r="R79" s="11">
        <f t="shared" si="70"/>
        <v>0.0148697958333333</v>
      </c>
      <c r="S79" s="16">
        <f t="shared" si="71"/>
        <v>0.0823115044569797</v>
      </c>
      <c r="T79" s="3">
        <v>0.01</v>
      </c>
      <c r="U79" s="17">
        <f t="shared" si="72"/>
        <v>0.000823115044569797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0.0124231150445698</v>
      </c>
      <c r="AR79" s="24">
        <f t="shared" si="77"/>
        <v>7.82620833333333</v>
      </c>
      <c r="AS79" s="1">
        <f t="shared" si="78"/>
        <v>0.19</v>
      </c>
      <c r="AT79" s="2">
        <f t="shared" si="82"/>
        <v>645.833333333333</v>
      </c>
      <c r="AU79" s="1">
        <f t="shared" si="79"/>
        <v>79933.8574680604</v>
      </c>
    </row>
    <row r="80" s="1" customFormat="1" ht="16.8" spans="1:47">
      <c r="A80" s="6"/>
      <c r="B80" s="6"/>
      <c r="C80" s="8">
        <v>4</v>
      </c>
      <c r="D80" s="9">
        <v>7.44813333333333</v>
      </c>
      <c r="E80" s="12">
        <f t="shared" si="80"/>
        <v>1.32525806451613</v>
      </c>
      <c r="F80" s="8" t="s">
        <v>109</v>
      </c>
      <c r="G80" s="6">
        <v>5</v>
      </c>
      <c r="H80" s="11">
        <f t="shared" si="63"/>
        <v>7.44813333333333</v>
      </c>
      <c r="I80" s="11">
        <f t="shared" si="64"/>
        <v>280.598133333333</v>
      </c>
      <c r="J80" s="11">
        <f t="shared" si="65"/>
        <v>0.0448880848543362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0.2895324097444</v>
      </c>
      <c r="O80" s="11">
        <f t="shared" si="81"/>
        <v>0.0935006312146175</v>
      </c>
      <c r="P80" s="11">
        <f t="shared" si="68"/>
        <v>0.00419706426789574</v>
      </c>
      <c r="Q80" s="15">
        <f t="shared" si="69"/>
        <v>0.000797442210900192</v>
      </c>
      <c r="R80" s="11">
        <f t="shared" si="70"/>
        <v>0.0148697958333333</v>
      </c>
      <c r="S80" s="16">
        <f t="shared" si="71"/>
        <v>0.0536283227986616</v>
      </c>
      <c r="T80" s="3">
        <v>0.01</v>
      </c>
      <c r="U80" s="17">
        <f t="shared" si="72"/>
        <v>0.000536283227986616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0.0196362832279866</v>
      </c>
      <c r="AR80" s="24">
        <f t="shared" si="77"/>
        <v>7.82620833333333</v>
      </c>
      <c r="AS80" s="1">
        <f t="shared" si="78"/>
        <v>0.19</v>
      </c>
      <c r="AT80" s="2">
        <f t="shared" si="82"/>
        <v>645.833333333333</v>
      </c>
      <c r="AU80" s="1">
        <f t="shared" si="79"/>
        <v>126345.434226211</v>
      </c>
    </row>
    <row r="81" s="1" customFormat="1" ht="16.8" spans="1:47">
      <c r="A81" s="6"/>
      <c r="B81" s="6"/>
      <c r="C81" s="8">
        <v>5</v>
      </c>
      <c r="D81" s="9">
        <v>14.0407096774194</v>
      </c>
      <c r="E81" s="12">
        <f t="shared" si="80"/>
        <v>7.44813333333333</v>
      </c>
      <c r="F81" s="8" t="s">
        <v>111</v>
      </c>
      <c r="G81" s="6">
        <v>6</v>
      </c>
      <c r="H81" s="11">
        <f t="shared" si="63"/>
        <v>14.0407096774194</v>
      </c>
      <c r="I81" s="11">
        <f t="shared" si="64"/>
        <v>287.190709677419</v>
      </c>
      <c r="J81" s="11">
        <f t="shared" si="65"/>
        <v>0.0995567057185604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0.167565650280055</v>
      </c>
      <c r="P81" s="11">
        <f t="shared" si="68"/>
        <v>0.0166822841334706</v>
      </c>
      <c r="Q81" s="15">
        <f t="shared" si="69"/>
        <v>0.00316963398535942</v>
      </c>
      <c r="R81" s="11">
        <f t="shared" si="70"/>
        <v>0.0148697958333333</v>
      </c>
      <c r="S81" s="16">
        <f t="shared" si="71"/>
        <v>0.21315921354173</v>
      </c>
      <c r="T81" s="3">
        <v>0.01</v>
      </c>
      <c r="U81" s="17">
        <f t="shared" si="72"/>
        <v>0.0021315921354173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0.0212315921354173</v>
      </c>
      <c r="AR81" s="24">
        <f t="shared" si="77"/>
        <v>7.82620833333333</v>
      </c>
      <c r="AS81" s="1">
        <f t="shared" si="78"/>
        <v>0.19</v>
      </c>
      <c r="AT81" s="2">
        <f t="shared" si="82"/>
        <v>645.833333333333</v>
      </c>
      <c r="AU81" s="1">
        <f t="shared" si="79"/>
        <v>136610.105716944</v>
      </c>
    </row>
    <row r="82" s="1" customFormat="1" ht="16.8" spans="1:47">
      <c r="A82" s="6"/>
      <c r="B82" s="6"/>
      <c r="C82" s="8">
        <v>6</v>
      </c>
      <c r="D82" s="9">
        <v>19.9688666666667</v>
      </c>
      <c r="E82" s="12">
        <f t="shared" si="80"/>
        <v>14.0407096774194</v>
      </c>
      <c r="F82" s="8" t="s">
        <v>109</v>
      </c>
      <c r="G82" s="6">
        <v>7</v>
      </c>
      <c r="H82" s="11">
        <f t="shared" si="63"/>
        <v>19.9688666666667</v>
      </c>
      <c r="I82" s="11">
        <f t="shared" si="64"/>
        <v>293.118866666667</v>
      </c>
      <c r="J82" s="11">
        <f t="shared" si="65"/>
        <v>0.197632076509587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0.229145449479918</v>
      </c>
      <c r="P82" s="11">
        <f t="shared" si="68"/>
        <v>0.0452864910034387</v>
      </c>
      <c r="Q82" s="15">
        <f t="shared" si="69"/>
        <v>0.00860443329065335</v>
      </c>
      <c r="R82" s="11">
        <f t="shared" si="70"/>
        <v>0.0148697958333333</v>
      </c>
      <c r="S82" s="16">
        <f t="shared" si="71"/>
        <v>0.578651743917356</v>
      </c>
      <c r="T82" s="3">
        <v>0.01</v>
      </c>
      <c r="U82" s="17">
        <f t="shared" si="72"/>
        <v>0.00578651743917356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0.0248865174391736</v>
      </c>
      <c r="AR82" s="24">
        <f t="shared" si="77"/>
        <v>7.82620833333333</v>
      </c>
      <c r="AS82" s="1">
        <f t="shared" si="78"/>
        <v>0.19</v>
      </c>
      <c r="AT82" s="2">
        <f t="shared" si="82"/>
        <v>645.833333333333</v>
      </c>
      <c r="AU82" s="1">
        <f t="shared" si="79"/>
        <v>160126.935210893</v>
      </c>
    </row>
    <row r="83" s="1" customFormat="1" ht="16.8" spans="1:47">
      <c r="A83" s="6"/>
      <c r="B83" s="6"/>
      <c r="C83" s="8">
        <v>7</v>
      </c>
      <c r="D83" s="9">
        <v>23.3727096774194</v>
      </c>
      <c r="E83" s="12">
        <f t="shared" si="80"/>
        <v>19.9688666666667</v>
      </c>
      <c r="F83" s="8" t="s">
        <v>109</v>
      </c>
      <c r="G83" s="6">
        <v>8</v>
      </c>
      <c r="H83" s="11">
        <f t="shared" si="63"/>
        <v>23.3727096774194</v>
      </c>
      <c r="I83" s="11">
        <f t="shared" si="64"/>
        <v>296.522709677419</v>
      </c>
      <c r="J83" s="11">
        <f t="shared" si="65"/>
        <v>0.28937453192716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0.262121041809812</v>
      </c>
      <c r="P83" s="11">
        <f t="shared" si="68"/>
        <v>0.075851153781974</v>
      </c>
      <c r="Q83" s="15">
        <f t="shared" si="69"/>
        <v>0.0144117192185751</v>
      </c>
      <c r="R83" s="11">
        <f t="shared" si="70"/>
        <v>0.0148697958333333</v>
      </c>
      <c r="S83" s="16">
        <f t="shared" si="71"/>
        <v>0.96919415573068</v>
      </c>
      <c r="T83" s="3">
        <v>0.01</v>
      </c>
      <c r="U83" s="17">
        <f t="shared" si="72"/>
        <v>0.0096919415573068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0.0287919415573068</v>
      </c>
      <c r="AR83" s="24">
        <f t="shared" si="77"/>
        <v>7.82620833333333</v>
      </c>
      <c r="AS83" s="1">
        <f t="shared" si="78"/>
        <v>0.19</v>
      </c>
      <c r="AT83" s="2">
        <f t="shared" si="82"/>
        <v>645.833333333333</v>
      </c>
      <c r="AU83" s="1">
        <f t="shared" si="79"/>
        <v>185255.545361504</v>
      </c>
    </row>
    <row r="84" s="1" customFormat="1" ht="16.8" spans="1:47">
      <c r="A84" s="6"/>
      <c r="B84" s="6"/>
      <c r="C84" s="8">
        <v>8</v>
      </c>
      <c r="D84" s="9">
        <v>19.4035161290323</v>
      </c>
      <c r="E84" s="12">
        <f t="shared" si="80"/>
        <v>23.3727096774194</v>
      </c>
      <c r="F84" s="8" t="s">
        <v>109</v>
      </c>
      <c r="G84" s="6">
        <v>9</v>
      </c>
      <c r="H84" s="11">
        <f t="shared" si="63"/>
        <v>19.4035161290323</v>
      </c>
      <c r="I84" s="11">
        <f t="shared" si="64"/>
        <v>292.553516129032</v>
      </c>
      <c r="J84" s="11">
        <f t="shared" si="65"/>
        <v>0.185344188455455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0.264531971361172</v>
      </c>
      <c r="P84" s="11">
        <f t="shared" si="68"/>
        <v>0.049029463552458</v>
      </c>
      <c r="Q84" s="15">
        <f t="shared" si="69"/>
        <v>0.00931559807496701</v>
      </c>
      <c r="R84" s="11">
        <f t="shared" si="70"/>
        <v>0.0148697958333333</v>
      </c>
      <c r="S84" s="16">
        <f t="shared" si="71"/>
        <v>0.626477873629202</v>
      </c>
      <c r="T84" s="3">
        <v>0.01</v>
      </c>
      <c r="U84" s="17">
        <f t="shared" si="72"/>
        <v>0.00626477873629202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0.017864778736292</v>
      </c>
      <c r="AR84" s="24">
        <f t="shared" si="77"/>
        <v>7.82620833333333</v>
      </c>
      <c r="AS84" s="1">
        <f t="shared" si="78"/>
        <v>0.19</v>
      </c>
      <c r="AT84" s="2">
        <f t="shared" si="82"/>
        <v>645.833333333333</v>
      </c>
      <c r="AU84" s="1">
        <f t="shared" si="79"/>
        <v>114947.070205986</v>
      </c>
    </row>
    <row r="85" s="1" customFormat="1" ht="16.8" spans="1:47">
      <c r="A85" s="6"/>
      <c r="B85" s="6"/>
      <c r="C85" s="8">
        <v>9</v>
      </c>
      <c r="D85" s="9">
        <v>15.2242333333333</v>
      </c>
      <c r="E85" s="12">
        <f t="shared" si="80"/>
        <v>19.4035161290323</v>
      </c>
      <c r="F85" s="8" t="s">
        <v>109</v>
      </c>
      <c r="G85" s="6">
        <v>10</v>
      </c>
      <c r="H85" s="11">
        <f t="shared" si="63"/>
        <v>15.2242333333333</v>
      </c>
      <c r="I85" s="11">
        <f t="shared" si="64"/>
        <v>288.374233333333</v>
      </c>
      <c r="J85" s="11">
        <f t="shared" si="65"/>
        <v>0.114419535804813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0.293764591142047</v>
      </c>
      <c r="P85" s="11">
        <f t="shared" si="68"/>
        <v>0.0336124081543638</v>
      </c>
      <c r="Q85" s="15">
        <f t="shared" si="69"/>
        <v>0.00638635754932913</v>
      </c>
      <c r="R85" s="11">
        <f t="shared" si="70"/>
        <v>0.0148697958333333</v>
      </c>
      <c r="S85" s="16">
        <f t="shared" si="71"/>
        <v>0.429485220974788</v>
      </c>
      <c r="T85" s="3">
        <v>0.01</v>
      </c>
      <c r="U85" s="17">
        <f t="shared" si="72"/>
        <v>0.00429485220974788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0.0158948522097479</v>
      </c>
      <c r="AR85" s="24">
        <f t="shared" si="77"/>
        <v>7.82620833333333</v>
      </c>
      <c r="AS85" s="1">
        <f t="shared" si="78"/>
        <v>0.19</v>
      </c>
      <c r="AT85" s="2">
        <f t="shared" si="82"/>
        <v>645.833333333333</v>
      </c>
      <c r="AU85" s="1">
        <f t="shared" si="79"/>
        <v>102272.002348174</v>
      </c>
    </row>
    <row r="86" s="1" customFormat="1" ht="16.8" spans="1:47">
      <c r="A86" s="6"/>
      <c r="B86" s="6"/>
      <c r="C86" s="8">
        <v>10</v>
      </c>
      <c r="D86" s="9">
        <v>5.10809677419355</v>
      </c>
      <c r="E86" s="12">
        <f t="shared" si="80"/>
        <v>15.2242333333333</v>
      </c>
      <c r="F86" s="8" t="s">
        <v>109</v>
      </c>
      <c r="G86" s="6">
        <v>11</v>
      </c>
      <c r="H86" s="11">
        <f t="shared" si="63"/>
        <v>5.10809677419355</v>
      </c>
      <c r="I86" s="11">
        <f t="shared" si="64"/>
        <v>278.258096774194</v>
      </c>
      <c r="J86" s="11">
        <f t="shared" si="65"/>
        <v>0.033527251755225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0.247144573838299</v>
      </c>
      <c r="O86" s="11">
        <f t="shared" si="81"/>
        <v>0.0912696924827174</v>
      </c>
      <c r="P86" s="11">
        <f t="shared" si="68"/>
        <v>0.00306002195749003</v>
      </c>
      <c r="Q86" s="15">
        <f t="shared" si="69"/>
        <v>0.000581404171923106</v>
      </c>
      <c r="R86" s="11">
        <f t="shared" si="70"/>
        <v>0.0148697958333333</v>
      </c>
      <c r="S86" s="16">
        <f t="shared" si="71"/>
        <v>0.0390996741609448</v>
      </c>
      <c r="T86" s="3">
        <v>0.01</v>
      </c>
      <c r="U86" s="17">
        <f t="shared" si="72"/>
        <v>0.000390996741609448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0.0119909967416094</v>
      </c>
      <c r="AR86" s="24">
        <f t="shared" si="77"/>
        <v>7.82620833333333</v>
      </c>
      <c r="AS86" s="1">
        <f t="shared" si="78"/>
        <v>0.19</v>
      </c>
      <c r="AT86" s="2">
        <f t="shared" si="82"/>
        <v>645.833333333333</v>
      </c>
      <c r="AU86" s="1">
        <f t="shared" si="79"/>
        <v>77153.4853380225</v>
      </c>
    </row>
    <row r="87" s="1" customFormat="1" ht="16.8" spans="1:48">
      <c r="A87" s="6"/>
      <c r="B87" s="6"/>
      <c r="C87" s="8">
        <v>11</v>
      </c>
      <c r="D87" s="9">
        <v>-4.44576666666667</v>
      </c>
      <c r="E87" s="12">
        <f t="shared" si="80"/>
        <v>5.10809677419355</v>
      </c>
      <c r="F87" s="8" t="s">
        <v>111</v>
      </c>
      <c r="G87" s="6">
        <v>12</v>
      </c>
      <c r="H87" s="11">
        <f t="shared" si="63"/>
        <v>-4.44576666666667</v>
      </c>
      <c r="I87" s="11">
        <f t="shared" si="64"/>
        <v>268.704233333333</v>
      </c>
      <c r="J87" s="11">
        <f t="shared" si="65"/>
        <v>0.00966208403747378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0.166471753858561</v>
      </c>
      <c r="P87" s="11">
        <f t="shared" si="68"/>
        <v>0.00160846407564706</v>
      </c>
      <c r="Q87" s="15">
        <f t="shared" si="69"/>
        <v>0.000305608174372942</v>
      </c>
      <c r="R87" s="11">
        <f t="shared" si="70"/>
        <v>0.0148697958333333</v>
      </c>
      <c r="S87" s="16">
        <f t="shared" si="71"/>
        <v>0.0205522777715526</v>
      </c>
      <c r="T87" s="3">
        <v>0.01</v>
      </c>
      <c r="U87" s="17">
        <f t="shared" si="72"/>
        <v>0.000205522777715526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0.0118055227777155</v>
      </c>
      <c r="AR87" s="24">
        <f t="shared" si="77"/>
        <v>7.82620833333333</v>
      </c>
      <c r="AS87" s="1">
        <f t="shared" si="78"/>
        <v>0.19</v>
      </c>
      <c r="AT87" s="2">
        <f t="shared" si="82"/>
        <v>645.833333333333</v>
      </c>
      <c r="AU87" s="1">
        <f t="shared" si="79"/>
        <v>75960.0930736233</v>
      </c>
      <c r="AV87" s="1">
        <f>SUM(AU76:AU87)</f>
        <v>1284026.68557339</v>
      </c>
    </row>
    <row r="88" s="1" customFormat="1" ht="16.8" spans="1:46">
      <c r="A88" s="6"/>
      <c r="B88" s="6"/>
      <c r="C88" s="8">
        <v>12</v>
      </c>
      <c r="D88" s="9">
        <v>-11.686935483871</v>
      </c>
      <c r="E88" s="12">
        <f t="shared" si="80"/>
        <v>-4.44576666666667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-15.7290967741935</v>
      </c>
      <c r="E91" s="8"/>
      <c r="F91" s="8"/>
      <c r="G91" s="6">
        <v>1</v>
      </c>
      <c r="H91" s="11">
        <f t="shared" ref="H91:H102" si="83">E92</f>
        <v>-15.7290967741935</v>
      </c>
      <c r="I91" s="11">
        <f t="shared" ref="I91:I102" si="84">H91+273.15</f>
        <v>257.420903225806</v>
      </c>
      <c r="J91" s="11">
        <f t="shared" ref="J91:J102" si="85">EXP(($C$18*(I91-$C$16))/($C$19*I91*$C$16))</f>
        <v>0.00197368292418589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0.000149842007604193</v>
      </c>
      <c r="Q91" s="15">
        <f t="shared" ref="Q91:Q102" si="89">P91*$B$93</f>
        <v>2.69715613687548e-5</v>
      </c>
      <c r="R91" s="11">
        <f t="shared" ref="R91:R102" si="90">L91*$B$93</f>
        <v>0.0136656</v>
      </c>
      <c r="S91" s="16">
        <f t="shared" ref="S91:S102" si="91">Q91/R91</f>
        <v>0.00197368292418589</v>
      </c>
      <c r="T91" s="3">
        <v>0.01</v>
      </c>
      <c r="U91" s="17">
        <f t="shared" ref="U91:U102" si="92">S91*T91</f>
        <v>1.97368292418589e-5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0.0148197368292419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237.083333333333</v>
      </c>
      <c r="AU91" s="1">
        <f t="shared" ref="AU91:AU102" si="98">AT91*10000*AS91*0.67*AR91*AQ91</f>
        <v>32169.5527774193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-16.1478709677419</v>
      </c>
      <c r="E92" s="12">
        <f t="shared" ref="E92:E103" si="99">D91</f>
        <v>-15.7290967741935</v>
      </c>
      <c r="F92" s="8" t="s">
        <v>109</v>
      </c>
      <c r="G92" s="6">
        <v>2</v>
      </c>
      <c r="H92" s="11">
        <f t="shared" si="83"/>
        <v>-16.1478709677419</v>
      </c>
      <c r="I92" s="11">
        <f t="shared" si="84"/>
        <v>257.002129032258</v>
      </c>
      <c r="J92" s="11">
        <f t="shared" si="85"/>
        <v>0.00185571124186175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0.151690157992396</v>
      </c>
      <c r="P92" s="11">
        <f t="shared" si="88"/>
        <v>0.000281493131466274</v>
      </c>
      <c r="Q92" s="15">
        <f t="shared" si="89"/>
        <v>5.06687636639294e-5</v>
      </c>
      <c r="R92" s="11">
        <f t="shared" si="90"/>
        <v>0.0136656</v>
      </c>
      <c r="S92" s="16">
        <f t="shared" si="91"/>
        <v>0.00370775989813322</v>
      </c>
      <c r="T92" s="3">
        <v>0.01</v>
      </c>
      <c r="U92" s="17">
        <f t="shared" si="92"/>
        <v>3.70775989813322e-5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0.0148370775989813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237.083333333333</v>
      </c>
      <c r="AU92" s="1">
        <f t="shared" si="98"/>
        <v>32207.1947958816</v>
      </c>
    </row>
    <row r="93" s="1" customFormat="1" ht="16.8" spans="1:47">
      <c r="A93" s="6" t="s">
        <v>72</v>
      </c>
      <c r="B93" s="6">
        <v>0.18</v>
      </c>
      <c r="C93" s="8">
        <v>2</v>
      </c>
      <c r="D93" s="9">
        <v>-8.01139285714286</v>
      </c>
      <c r="E93" s="12">
        <f t="shared" si="99"/>
        <v>-16.1478709677419</v>
      </c>
      <c r="F93" s="8" t="s">
        <v>109</v>
      </c>
      <c r="G93" s="6">
        <v>3</v>
      </c>
      <c r="H93" s="11">
        <f t="shared" si="83"/>
        <v>-8.01139285714286</v>
      </c>
      <c r="I93" s="11">
        <f t="shared" si="84"/>
        <v>265.138607142857</v>
      </c>
      <c r="J93" s="11">
        <f t="shared" si="85"/>
        <v>0.00593520008734135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0.22732866486093</v>
      </c>
      <c r="P93" s="11">
        <f t="shared" si="88"/>
        <v>0.00134924111153778</v>
      </c>
      <c r="Q93" s="15">
        <f t="shared" si="89"/>
        <v>0.000242863400076801</v>
      </c>
      <c r="R93" s="11">
        <f t="shared" si="90"/>
        <v>0.0136656</v>
      </c>
      <c r="S93" s="16">
        <f t="shared" si="91"/>
        <v>0.0177718797620888</v>
      </c>
      <c r="T93" s="3">
        <v>0.01</v>
      </c>
      <c r="U93" s="17">
        <f t="shared" si="92"/>
        <v>0.000177718797620888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0.0149777187976209</v>
      </c>
      <c r="AR93" s="24">
        <f t="shared" si="96"/>
        <v>7.592</v>
      </c>
      <c r="AS93" s="1">
        <f t="shared" si="97"/>
        <v>0.18</v>
      </c>
      <c r="AT93" s="2">
        <f t="shared" si="101"/>
        <v>237.083333333333</v>
      </c>
      <c r="AU93" s="1">
        <f t="shared" si="98"/>
        <v>32512.4879677137</v>
      </c>
    </row>
    <row r="94" s="1" customFormat="1" ht="16.8" spans="1:47">
      <c r="A94" s="6"/>
      <c r="B94" s="6"/>
      <c r="C94" s="8">
        <v>3</v>
      </c>
      <c r="D94" s="9">
        <v>1.32525806451613</v>
      </c>
      <c r="E94" s="12">
        <f t="shared" si="99"/>
        <v>-8.01139285714286</v>
      </c>
      <c r="F94" s="8" t="s">
        <v>109</v>
      </c>
      <c r="G94" s="6">
        <v>4</v>
      </c>
      <c r="H94" s="11">
        <f t="shared" si="83"/>
        <v>1.32525806451613</v>
      </c>
      <c r="I94" s="11">
        <f t="shared" si="84"/>
        <v>274.475258064516</v>
      </c>
      <c r="J94" s="11">
        <f t="shared" si="85"/>
        <v>0.0206992426178372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0.301899423749392</v>
      </c>
      <c r="P94" s="11">
        <f t="shared" si="88"/>
        <v>0.00624908941837389</v>
      </c>
      <c r="Q94" s="15">
        <f t="shared" si="89"/>
        <v>0.0011248360953073</v>
      </c>
      <c r="R94" s="11">
        <f t="shared" si="90"/>
        <v>0.0136656</v>
      </c>
      <c r="S94" s="16">
        <f t="shared" si="91"/>
        <v>0.0823115044569796</v>
      </c>
      <c r="T94" s="3">
        <v>0.01</v>
      </c>
      <c r="U94" s="17">
        <f t="shared" si="92"/>
        <v>0.000823115044569796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0.0156231150445698</v>
      </c>
      <c r="AR94" s="24">
        <f t="shared" si="96"/>
        <v>7.592</v>
      </c>
      <c r="AS94" s="1">
        <f t="shared" si="97"/>
        <v>0.18</v>
      </c>
      <c r="AT94" s="2">
        <f t="shared" si="101"/>
        <v>237.083333333333</v>
      </c>
      <c r="AU94" s="1">
        <f t="shared" si="98"/>
        <v>33913.464845225</v>
      </c>
    </row>
    <row r="95" s="1" customFormat="1" ht="16.8" spans="1:47">
      <c r="A95" s="6"/>
      <c r="B95" s="6"/>
      <c r="C95" s="8">
        <v>4</v>
      </c>
      <c r="D95" s="9">
        <v>7.44813333333333</v>
      </c>
      <c r="E95" s="12">
        <f t="shared" si="99"/>
        <v>1.32525806451613</v>
      </c>
      <c r="F95" s="8" t="s">
        <v>109</v>
      </c>
      <c r="G95" s="6">
        <v>5</v>
      </c>
      <c r="H95" s="11">
        <f t="shared" si="83"/>
        <v>7.44813333333333</v>
      </c>
      <c r="I95" s="11">
        <f t="shared" si="84"/>
        <v>280.598133333333</v>
      </c>
      <c r="J95" s="11">
        <f t="shared" si="85"/>
        <v>0.0448880848543362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0.280867817614467</v>
      </c>
      <c r="O95" s="11">
        <f t="shared" si="100"/>
        <v>0.0907025167165509</v>
      </c>
      <c r="P95" s="11">
        <f t="shared" si="88"/>
        <v>0.00407146226687438</v>
      </c>
      <c r="Q95" s="15">
        <f t="shared" si="89"/>
        <v>0.000732863208037389</v>
      </c>
      <c r="R95" s="11">
        <f t="shared" si="90"/>
        <v>0.0136656</v>
      </c>
      <c r="S95" s="16">
        <f t="shared" si="91"/>
        <v>0.0536283227986615</v>
      </c>
      <c r="T95" s="3">
        <v>0.01</v>
      </c>
      <c r="U95" s="17">
        <f t="shared" si="92"/>
        <v>0.000536283227986615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0.0276362832279866</v>
      </c>
      <c r="AR95" s="24">
        <f t="shared" si="96"/>
        <v>7.592</v>
      </c>
      <c r="AS95" s="1">
        <f t="shared" si="97"/>
        <v>0.18</v>
      </c>
      <c r="AT95" s="2">
        <f t="shared" si="101"/>
        <v>237.083333333333</v>
      </c>
      <c r="AU95" s="1">
        <f t="shared" si="98"/>
        <v>59990.7327720004</v>
      </c>
    </row>
    <row r="96" s="1" customFormat="1" ht="16.8" spans="1:47">
      <c r="A96" s="6"/>
      <c r="B96" s="6"/>
      <c r="C96" s="8">
        <v>5</v>
      </c>
      <c r="D96" s="9">
        <v>14.0407096774194</v>
      </c>
      <c r="E96" s="12">
        <f t="shared" si="99"/>
        <v>7.44813333333333</v>
      </c>
      <c r="F96" s="8" t="s">
        <v>111</v>
      </c>
      <c r="G96" s="6">
        <v>6</v>
      </c>
      <c r="H96" s="11">
        <f t="shared" si="83"/>
        <v>14.0407096774194</v>
      </c>
      <c r="I96" s="11">
        <f t="shared" si="84"/>
        <v>287.190709677419</v>
      </c>
      <c r="J96" s="11">
        <f t="shared" si="85"/>
        <v>0.0995567057185604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0.162551054449676</v>
      </c>
      <c r="P96" s="11">
        <f t="shared" si="88"/>
        <v>0.0161830474920881</v>
      </c>
      <c r="Q96" s="15">
        <f t="shared" si="89"/>
        <v>0.00291294854857586</v>
      </c>
      <c r="R96" s="11">
        <f t="shared" si="90"/>
        <v>0.0136656</v>
      </c>
      <c r="S96" s="16">
        <f t="shared" si="91"/>
        <v>0.21315921354173</v>
      </c>
      <c r="T96" s="3">
        <v>0.01</v>
      </c>
      <c r="U96" s="17">
        <f t="shared" si="92"/>
        <v>0.0021315921354173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0.0292315921354173</v>
      </c>
      <c r="AR96" s="24">
        <f t="shared" si="96"/>
        <v>7.592</v>
      </c>
      <c r="AS96" s="1">
        <f t="shared" si="97"/>
        <v>0.18</v>
      </c>
      <c r="AT96" s="2">
        <f t="shared" si="101"/>
        <v>237.083333333333</v>
      </c>
      <c r="AU96" s="1">
        <f t="shared" si="98"/>
        <v>63453.7074985566</v>
      </c>
    </row>
    <row r="97" s="1" customFormat="1" ht="16.8" spans="1:47">
      <c r="A97" s="6"/>
      <c r="B97" s="6"/>
      <c r="C97" s="8">
        <v>6</v>
      </c>
      <c r="D97" s="9">
        <v>19.9688666666667</v>
      </c>
      <c r="E97" s="12">
        <f t="shared" si="99"/>
        <v>14.0407096774194</v>
      </c>
      <c r="F97" s="8" t="s">
        <v>109</v>
      </c>
      <c r="G97" s="6">
        <v>7</v>
      </c>
      <c r="H97" s="11">
        <f t="shared" si="83"/>
        <v>19.9688666666667</v>
      </c>
      <c r="I97" s="11">
        <f t="shared" si="84"/>
        <v>293.118866666667</v>
      </c>
      <c r="J97" s="11">
        <f t="shared" si="85"/>
        <v>0.197632076509587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0.222288006957588</v>
      </c>
      <c r="P97" s="11">
        <f t="shared" si="88"/>
        <v>0.0439312403982056</v>
      </c>
      <c r="Q97" s="15">
        <f t="shared" si="89"/>
        <v>0.00790762327167701</v>
      </c>
      <c r="R97" s="11">
        <f t="shared" si="90"/>
        <v>0.0136656</v>
      </c>
      <c r="S97" s="16">
        <f t="shared" si="91"/>
        <v>0.578651743917355</v>
      </c>
      <c r="T97" s="3">
        <v>0.01</v>
      </c>
      <c r="U97" s="17">
        <f t="shared" si="92"/>
        <v>0.00578651743917355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0.0328865174391735</v>
      </c>
      <c r="AR97" s="24">
        <f t="shared" si="96"/>
        <v>7.592</v>
      </c>
      <c r="AS97" s="1">
        <f t="shared" si="97"/>
        <v>0.18</v>
      </c>
      <c r="AT97" s="2">
        <f t="shared" si="101"/>
        <v>237.083333333333</v>
      </c>
      <c r="AU97" s="1">
        <f t="shared" si="98"/>
        <v>71387.5401847558</v>
      </c>
    </row>
    <row r="98" s="1" customFormat="1" ht="16.8" spans="1:47">
      <c r="A98" s="6"/>
      <c r="B98" s="6"/>
      <c r="C98" s="8">
        <v>7</v>
      </c>
      <c r="D98" s="9">
        <v>23.3727096774194</v>
      </c>
      <c r="E98" s="12">
        <f t="shared" si="99"/>
        <v>19.9688666666667</v>
      </c>
      <c r="F98" s="8" t="s">
        <v>109</v>
      </c>
      <c r="G98" s="6">
        <v>8</v>
      </c>
      <c r="H98" s="11">
        <f t="shared" si="83"/>
        <v>23.3727096774194</v>
      </c>
      <c r="I98" s="11">
        <f t="shared" si="84"/>
        <v>296.522709677419</v>
      </c>
      <c r="J98" s="11">
        <f t="shared" si="85"/>
        <v>0.28937453192716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0.254276766559383</v>
      </c>
      <c r="P98" s="11">
        <f t="shared" si="88"/>
        <v>0.0735812203030731</v>
      </c>
      <c r="Q98" s="15">
        <f t="shared" si="89"/>
        <v>0.0132446196545532</v>
      </c>
      <c r="R98" s="11">
        <f t="shared" si="90"/>
        <v>0.0136656</v>
      </c>
      <c r="S98" s="16">
        <f t="shared" si="91"/>
        <v>0.969194155730678</v>
      </c>
      <c r="T98" s="3">
        <v>0.01</v>
      </c>
      <c r="U98" s="17">
        <f t="shared" si="92"/>
        <v>0.00969194155730678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0.0367919415573068</v>
      </c>
      <c r="AR98" s="24">
        <f t="shared" si="96"/>
        <v>7.592</v>
      </c>
      <c r="AS98" s="1">
        <f t="shared" si="97"/>
        <v>0.18</v>
      </c>
      <c r="AT98" s="2">
        <f t="shared" si="101"/>
        <v>237.083333333333</v>
      </c>
      <c r="AU98" s="1">
        <f t="shared" si="98"/>
        <v>79865.1365641055</v>
      </c>
    </row>
    <row r="99" s="1" customFormat="1" ht="16.8" spans="1:47">
      <c r="A99" s="6"/>
      <c r="B99" s="6"/>
      <c r="C99" s="8">
        <v>8</v>
      </c>
      <c r="D99" s="9">
        <v>19.4035161290323</v>
      </c>
      <c r="E99" s="12">
        <f t="shared" si="99"/>
        <v>23.3727096774194</v>
      </c>
      <c r="F99" s="8" t="s">
        <v>109</v>
      </c>
      <c r="G99" s="6">
        <v>9</v>
      </c>
      <c r="H99" s="11">
        <f t="shared" si="83"/>
        <v>19.4035161290323</v>
      </c>
      <c r="I99" s="11">
        <f t="shared" si="84"/>
        <v>292.553516129032</v>
      </c>
      <c r="J99" s="11">
        <f t="shared" si="85"/>
        <v>0.185344188455455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0.25661554625631</v>
      </c>
      <c r="P99" s="11">
        <f t="shared" si="88"/>
        <v>0.0475622001659289</v>
      </c>
      <c r="Q99" s="15">
        <f t="shared" si="89"/>
        <v>0.0085611960298672</v>
      </c>
      <c r="R99" s="11">
        <f t="shared" si="90"/>
        <v>0.0136656</v>
      </c>
      <c r="S99" s="16">
        <f t="shared" si="91"/>
        <v>0.626477873629201</v>
      </c>
      <c r="T99" s="3">
        <v>0.01</v>
      </c>
      <c r="U99" s="17">
        <f t="shared" si="92"/>
        <v>0.00626477873629201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0.021064778736292</v>
      </c>
      <c r="AR99" s="24">
        <f t="shared" si="96"/>
        <v>7.592</v>
      </c>
      <c r="AS99" s="1">
        <f t="shared" si="97"/>
        <v>0.18</v>
      </c>
      <c r="AT99" s="2">
        <f t="shared" si="101"/>
        <v>237.083333333333</v>
      </c>
      <c r="AU99" s="1">
        <f t="shared" si="98"/>
        <v>45725.8127529428</v>
      </c>
    </row>
    <row r="100" s="1" customFormat="1" ht="16.8" spans="1:47">
      <c r="A100" s="6"/>
      <c r="B100" s="6"/>
      <c r="C100" s="8">
        <v>9</v>
      </c>
      <c r="D100" s="9">
        <v>15.2242333333333</v>
      </c>
      <c r="E100" s="12">
        <f t="shared" si="99"/>
        <v>19.4035161290323</v>
      </c>
      <c r="F100" s="8" t="s">
        <v>109</v>
      </c>
      <c r="G100" s="6">
        <v>10</v>
      </c>
      <c r="H100" s="11">
        <f t="shared" si="83"/>
        <v>15.2242333333333</v>
      </c>
      <c r="I100" s="11">
        <f t="shared" si="84"/>
        <v>288.374233333333</v>
      </c>
      <c r="J100" s="11">
        <f t="shared" si="85"/>
        <v>0.114419535804813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0.284973346090381</v>
      </c>
      <c r="P100" s="11">
        <f t="shared" si="88"/>
        <v>0.0326065179764058</v>
      </c>
      <c r="Q100" s="15">
        <f t="shared" si="89"/>
        <v>0.00586917323575305</v>
      </c>
      <c r="R100" s="11">
        <f t="shared" si="90"/>
        <v>0.0136656</v>
      </c>
      <c r="S100" s="16">
        <f t="shared" si="91"/>
        <v>0.429485220974787</v>
      </c>
      <c r="T100" s="3">
        <v>0.01</v>
      </c>
      <c r="U100" s="17">
        <f t="shared" si="92"/>
        <v>0.00429485220974787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0.0190948522097479</v>
      </c>
      <c r="AR100" s="24">
        <f t="shared" si="96"/>
        <v>7.592</v>
      </c>
      <c r="AS100" s="1">
        <f t="shared" si="97"/>
        <v>0.18</v>
      </c>
      <c r="AT100" s="2">
        <f t="shared" si="101"/>
        <v>237.083333333333</v>
      </c>
      <c r="AU100" s="1">
        <f t="shared" si="98"/>
        <v>41449.646712109</v>
      </c>
    </row>
    <row r="101" s="1" customFormat="1" ht="16.8" spans="1:47">
      <c r="A101" s="6"/>
      <c r="B101" s="6"/>
      <c r="C101" s="8">
        <v>10</v>
      </c>
      <c r="D101" s="9">
        <v>5.10809677419355</v>
      </c>
      <c r="E101" s="12">
        <f t="shared" si="99"/>
        <v>15.2242333333333</v>
      </c>
      <c r="F101" s="8" t="s">
        <v>109</v>
      </c>
      <c r="G101" s="6">
        <v>11</v>
      </c>
      <c r="H101" s="11">
        <f t="shared" si="83"/>
        <v>5.10809677419355</v>
      </c>
      <c r="I101" s="11">
        <f t="shared" si="84"/>
        <v>278.258096774194</v>
      </c>
      <c r="J101" s="11">
        <f t="shared" si="85"/>
        <v>0.033527251755225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0.239748486708276</v>
      </c>
      <c r="O101" s="11">
        <f t="shared" si="100"/>
        <v>0.0885383414056987</v>
      </c>
      <c r="P101" s="11">
        <f t="shared" si="88"/>
        <v>0.00296844726229892</v>
      </c>
      <c r="Q101" s="15">
        <f t="shared" si="89"/>
        <v>0.000534320507213806</v>
      </c>
      <c r="R101" s="11">
        <f t="shared" si="90"/>
        <v>0.0136656</v>
      </c>
      <c r="S101" s="16">
        <f t="shared" si="91"/>
        <v>0.0390996741609447</v>
      </c>
      <c r="T101" s="3">
        <v>0.01</v>
      </c>
      <c r="U101" s="17">
        <f t="shared" si="92"/>
        <v>0.000390996741609447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0.0151909967416094</v>
      </c>
      <c r="AR101" s="24">
        <f t="shared" si="96"/>
        <v>7.592</v>
      </c>
      <c r="AS101" s="1">
        <f t="shared" si="97"/>
        <v>0.18</v>
      </c>
      <c r="AT101" s="2">
        <f t="shared" si="101"/>
        <v>237.083333333333</v>
      </c>
      <c r="AU101" s="1">
        <f t="shared" si="98"/>
        <v>32975.4554383546</v>
      </c>
    </row>
    <row r="102" s="1" customFormat="1" ht="16.8" spans="1:48">
      <c r="A102" s="6"/>
      <c r="B102" s="6"/>
      <c r="C102" s="8">
        <v>11</v>
      </c>
      <c r="D102" s="9">
        <v>-4.44576666666667</v>
      </c>
      <c r="E102" s="12">
        <f t="shared" si="99"/>
        <v>5.10809677419355</v>
      </c>
      <c r="F102" s="8" t="s">
        <v>111</v>
      </c>
      <c r="G102" s="6">
        <v>12</v>
      </c>
      <c r="H102" s="11">
        <f t="shared" si="83"/>
        <v>-4.44576666666667</v>
      </c>
      <c r="I102" s="11">
        <f t="shared" si="84"/>
        <v>268.704233333333</v>
      </c>
      <c r="J102" s="11">
        <f t="shared" si="85"/>
        <v>0.00966208403747378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0.1614898941434</v>
      </c>
      <c r="P102" s="11">
        <f t="shared" si="88"/>
        <v>0.00156032892841627</v>
      </c>
      <c r="Q102" s="15">
        <f t="shared" si="89"/>
        <v>0.000280859207114929</v>
      </c>
      <c r="R102" s="11">
        <f t="shared" si="90"/>
        <v>0.0136656</v>
      </c>
      <c r="S102" s="16">
        <f t="shared" si="91"/>
        <v>0.0205522777715526</v>
      </c>
      <c r="T102" s="3">
        <v>0.01</v>
      </c>
      <c r="U102" s="17">
        <f t="shared" si="92"/>
        <v>0.000205522777715526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0.0150055227777155</v>
      </c>
      <c r="AR102" s="24">
        <f t="shared" si="96"/>
        <v>7.592</v>
      </c>
      <c r="AS102" s="1">
        <f t="shared" si="97"/>
        <v>0.18</v>
      </c>
      <c r="AT102" s="2">
        <f t="shared" si="101"/>
        <v>237.083333333333</v>
      </c>
      <c r="AU102" s="1">
        <f t="shared" si="98"/>
        <v>32572.842724035</v>
      </c>
      <c r="AV102" s="1">
        <f>SUM(AU91:AU102)</f>
        <v>558223.575033099</v>
      </c>
    </row>
    <row r="103" s="1" customFormat="1" ht="16.8" spans="1:46">
      <c r="A103" s="6"/>
      <c r="B103" s="6"/>
      <c r="C103" s="8">
        <v>12</v>
      </c>
      <c r="D103" s="9">
        <v>-11.686935483871</v>
      </c>
      <c r="E103" s="12">
        <f t="shared" si="99"/>
        <v>-4.44576666666667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54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="1" customFormat="1" ht="16.8" spans="1:54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="1" customFormat="1" ht="16.8" spans="1:54">
      <c r="A107" s="6" t="s">
        <v>107</v>
      </c>
      <c r="B107" s="6">
        <f>F9</f>
        <v>122.786</v>
      </c>
      <c r="C107" s="8" t="s">
        <v>108</v>
      </c>
      <c r="D107" s="9">
        <v>-15.7290967741935</v>
      </c>
      <c r="E107" s="8"/>
      <c r="F107" s="8"/>
      <c r="G107" s="6">
        <v>1</v>
      </c>
      <c r="H107" s="11">
        <f t="shared" ref="H107:H118" si="102">E108</f>
        <v>-15.7290967741935</v>
      </c>
      <c r="I107" s="11">
        <f t="shared" ref="I107:I118" si="103">H107+273.15</f>
        <v>257.420903225806</v>
      </c>
      <c r="J107" s="11">
        <f t="shared" ref="J107:J118" si="104">EXP(($C$18*(I107-$C$16))/($C$19*I107*$C$16))</f>
        <v>0.00197368292418589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0.00545266420940451</v>
      </c>
      <c r="Q107" s="15">
        <f t="shared" ref="Q107:Q118" si="108">P107*$B$109</f>
        <v>0.00158127262072731</v>
      </c>
      <c r="R107" s="11">
        <f t="shared" ref="R107:R118" si="109">L107*$B$109</f>
        <v>0.80117865</v>
      </c>
      <c r="S107" s="16">
        <f t="shared" ref="S107:S118" si="110">Q107/R107</f>
        <v>0.00197368292418589</v>
      </c>
      <c r="T107" s="3">
        <v>0.27</v>
      </c>
      <c r="U107" s="17">
        <f t="shared" ref="U107:U118" si="111">S107*T107</f>
        <v>0.000532894389530191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0.226503541379886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90</v>
      </c>
      <c r="AF107" s="1">
        <f t="shared" ref="AF107:AF118" si="116">AE107*10000*AC107*AB107</f>
        <v>2085859.78739031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="1" customFormat="1" ht="16.8" spans="1:54">
      <c r="A108" s="6" t="s">
        <v>110</v>
      </c>
      <c r="B108" s="6">
        <v>27</v>
      </c>
      <c r="C108" s="8">
        <v>1</v>
      </c>
      <c r="D108" s="9">
        <v>-16.1478709677419</v>
      </c>
      <c r="E108" s="12">
        <f t="shared" ref="E108:E119" si="117">D107</f>
        <v>-15.7290967741935</v>
      </c>
      <c r="F108" s="8" t="s">
        <v>109</v>
      </c>
      <c r="G108" s="6">
        <v>2</v>
      </c>
      <c r="H108" s="11">
        <f t="shared" si="102"/>
        <v>-16.1478709677419</v>
      </c>
      <c r="I108" s="11">
        <f t="shared" si="103"/>
        <v>257.002129032258</v>
      </c>
      <c r="J108" s="11">
        <f t="shared" si="104"/>
        <v>0.00185571124186175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5.51991733579059</v>
      </c>
      <c r="P108" s="11">
        <f t="shared" si="107"/>
        <v>0.0102433726541742</v>
      </c>
      <c r="Q108" s="15">
        <f t="shared" si="108"/>
        <v>0.00297057806971051</v>
      </c>
      <c r="R108" s="11">
        <f t="shared" si="109"/>
        <v>0.80117865</v>
      </c>
      <c r="S108" s="16">
        <f t="shared" si="110"/>
        <v>0.00370775989813322</v>
      </c>
      <c r="T108" s="3">
        <v>0.27</v>
      </c>
      <c r="U108" s="17">
        <f t="shared" si="111"/>
        <v>0.00100109517249597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0.226594512792016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90</v>
      </c>
      <c r="AF108" s="1">
        <f t="shared" si="116"/>
        <v>2086697.53857604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="1" customFormat="1" ht="16.8" spans="1:54">
      <c r="A109" s="6" t="s">
        <v>72</v>
      </c>
      <c r="B109" s="6">
        <v>0.29</v>
      </c>
      <c r="C109" s="8">
        <v>2</v>
      </c>
      <c r="D109" s="9">
        <v>-8.01139285714286</v>
      </c>
      <c r="E109" s="12">
        <f t="shared" si="117"/>
        <v>-16.1478709677419</v>
      </c>
      <c r="F109" s="8" t="s">
        <v>109</v>
      </c>
      <c r="G109" s="6">
        <v>3</v>
      </c>
      <c r="H109" s="11">
        <f t="shared" si="102"/>
        <v>-8.01139285714286</v>
      </c>
      <c r="I109" s="11">
        <f t="shared" si="103"/>
        <v>265.138607142857</v>
      </c>
      <c r="J109" s="11">
        <f t="shared" si="104"/>
        <v>0.00593520008734135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8.27235896313642</v>
      </c>
      <c r="P109" s="11">
        <f t="shared" si="107"/>
        <v>0.0490981056405262</v>
      </c>
      <c r="Q109" s="15">
        <f t="shared" si="108"/>
        <v>0.0142384506357526</v>
      </c>
      <c r="R109" s="11">
        <f t="shared" si="109"/>
        <v>0.80117865</v>
      </c>
      <c r="S109" s="16">
        <f t="shared" si="110"/>
        <v>0.0177718797620888</v>
      </c>
      <c r="T109" s="3">
        <v>0.27</v>
      </c>
      <c r="U109" s="17">
        <f t="shared" si="111"/>
        <v>0.00479840753576397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0.227332330584199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90</v>
      </c>
      <c r="AF109" s="1">
        <f t="shared" si="116"/>
        <v>2093492.06573337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="1" customFormat="1" ht="16.8" spans="1:54">
      <c r="A110" s="6"/>
      <c r="B110" s="6"/>
      <c r="C110" s="8">
        <v>3</v>
      </c>
      <c r="D110" s="9">
        <v>1.32525806451613</v>
      </c>
      <c r="E110" s="12">
        <f t="shared" si="117"/>
        <v>-8.01139285714286</v>
      </c>
      <c r="F110" s="8" t="s">
        <v>109</v>
      </c>
      <c r="G110" s="6">
        <v>4</v>
      </c>
      <c r="H110" s="11">
        <f t="shared" si="102"/>
        <v>1.32525806451613</v>
      </c>
      <c r="I110" s="11">
        <f t="shared" si="103"/>
        <v>274.475258064516</v>
      </c>
      <c r="J110" s="11">
        <f t="shared" si="104"/>
        <v>0.0206992426178372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10.9859458574959</v>
      </c>
      <c r="P110" s="11">
        <f t="shared" si="107"/>
        <v>0.227400758690731</v>
      </c>
      <c r="Q110" s="15">
        <f t="shared" si="108"/>
        <v>0.0659462200203119</v>
      </c>
      <c r="R110" s="11">
        <f t="shared" si="109"/>
        <v>0.80117865</v>
      </c>
      <c r="S110" s="16">
        <f t="shared" si="110"/>
        <v>0.0823115044569796</v>
      </c>
      <c r="T110" s="3">
        <v>0.27</v>
      </c>
      <c r="U110" s="17">
        <f t="shared" si="111"/>
        <v>0.0222241062033845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0.230718143835318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90</v>
      </c>
      <c r="AF110" s="1">
        <f t="shared" si="116"/>
        <v>2124671.85067226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="1" customFormat="1" ht="16.8" spans="1:54">
      <c r="A111" s="6"/>
      <c r="B111" s="6"/>
      <c r="C111" s="8">
        <v>4</v>
      </c>
      <c r="D111" s="9">
        <v>7.44813333333333</v>
      </c>
      <c r="E111" s="12">
        <f t="shared" si="117"/>
        <v>1.32525806451613</v>
      </c>
      <c r="F111" s="8" t="s">
        <v>109</v>
      </c>
      <c r="G111" s="6">
        <v>5</v>
      </c>
      <c r="H111" s="11">
        <f t="shared" si="102"/>
        <v>7.44813333333333</v>
      </c>
      <c r="I111" s="11">
        <f t="shared" si="103"/>
        <v>280.598133333333</v>
      </c>
      <c r="J111" s="11">
        <f t="shared" si="104"/>
        <v>0.0448880848543362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10.2206178438649</v>
      </c>
      <c r="O111" s="11">
        <f t="shared" si="118"/>
        <v>3.30061225494026</v>
      </c>
      <c r="P111" s="11">
        <f t="shared" si="107"/>
        <v>0.14815816297102</v>
      </c>
      <c r="Q111" s="15">
        <f t="shared" si="108"/>
        <v>0.0429658672615958</v>
      </c>
      <c r="R111" s="11">
        <f t="shared" si="109"/>
        <v>0.80117865</v>
      </c>
      <c r="S111" s="16">
        <f t="shared" si="110"/>
        <v>0.0536283227986615</v>
      </c>
      <c r="T111" s="3">
        <v>0.27</v>
      </c>
      <c r="U111" s="17">
        <f t="shared" si="111"/>
        <v>0.0144796471556386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0.278013395442341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90</v>
      </c>
      <c r="AF111" s="1">
        <f t="shared" si="116"/>
        <v>2560211.45795875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="1" customFormat="1" ht="16.8" spans="1:54">
      <c r="A112" s="6"/>
      <c r="B112" s="6"/>
      <c r="C112" s="8">
        <v>5</v>
      </c>
      <c r="D112" s="9">
        <v>14.0407096774194</v>
      </c>
      <c r="E112" s="12">
        <f t="shared" si="117"/>
        <v>7.44813333333333</v>
      </c>
      <c r="F112" s="8" t="s">
        <v>111</v>
      </c>
      <c r="G112" s="6">
        <v>6</v>
      </c>
      <c r="H112" s="11">
        <f t="shared" si="102"/>
        <v>14.0407096774194</v>
      </c>
      <c r="I112" s="11">
        <f t="shared" si="103"/>
        <v>287.190709677419</v>
      </c>
      <c r="J112" s="11">
        <f t="shared" si="104"/>
        <v>0.0995567057185604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5.91513909196924</v>
      </c>
      <c r="P112" s="11">
        <f t="shared" si="107"/>
        <v>0.588891761863534</v>
      </c>
      <c r="Q112" s="15">
        <f t="shared" si="108"/>
        <v>0.170778610940425</v>
      </c>
      <c r="R112" s="11">
        <f t="shared" si="109"/>
        <v>0.80117865</v>
      </c>
      <c r="S112" s="16">
        <f t="shared" si="110"/>
        <v>0.21315921354173</v>
      </c>
      <c r="T112" s="3">
        <v>0.27</v>
      </c>
      <c r="U112" s="17">
        <f t="shared" si="111"/>
        <v>0.0575529876562671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0.286382545501613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90</v>
      </c>
      <c r="AF112" s="1">
        <f t="shared" si="116"/>
        <v>2637282.54239709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="1" customFormat="1" ht="16.8" spans="1:54">
      <c r="A113" s="6"/>
      <c r="B113" s="6"/>
      <c r="C113" s="8">
        <v>6</v>
      </c>
      <c r="D113" s="9">
        <v>19.9688666666667</v>
      </c>
      <c r="E113" s="12">
        <f t="shared" si="117"/>
        <v>14.0407096774194</v>
      </c>
      <c r="F113" s="8" t="s">
        <v>109</v>
      </c>
      <c r="G113" s="6">
        <v>7</v>
      </c>
      <c r="H113" s="11">
        <f t="shared" si="102"/>
        <v>19.9688666666667</v>
      </c>
      <c r="I113" s="11">
        <f t="shared" si="103"/>
        <v>293.118866666667</v>
      </c>
      <c r="J113" s="11">
        <f t="shared" si="104"/>
        <v>0.197632076509587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8.0889323301057</v>
      </c>
      <c r="P113" s="11">
        <f t="shared" si="107"/>
        <v>1.59863249314432</v>
      </c>
      <c r="Q113" s="15">
        <f t="shared" si="108"/>
        <v>0.463603423011852</v>
      </c>
      <c r="R113" s="11">
        <f t="shared" si="109"/>
        <v>0.80117865</v>
      </c>
      <c r="S113" s="16">
        <f t="shared" si="110"/>
        <v>0.578651743917355</v>
      </c>
      <c r="T113" s="3">
        <v>0.27</v>
      </c>
      <c r="U113" s="17">
        <f t="shared" si="111"/>
        <v>0.156235970857686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0.305556649137648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90</v>
      </c>
      <c r="AF113" s="1">
        <f t="shared" si="116"/>
        <v>2813855.90407615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="1" customFormat="1" ht="16.8" spans="1:54">
      <c r="A114" s="6"/>
      <c r="B114" s="6"/>
      <c r="C114" s="8">
        <v>7</v>
      </c>
      <c r="D114" s="9">
        <v>23.3727096774194</v>
      </c>
      <c r="E114" s="12">
        <f t="shared" si="117"/>
        <v>19.9688666666667</v>
      </c>
      <c r="F114" s="8" t="s">
        <v>109</v>
      </c>
      <c r="G114" s="6">
        <v>8</v>
      </c>
      <c r="H114" s="11">
        <f t="shared" si="102"/>
        <v>23.3727096774194</v>
      </c>
      <c r="I114" s="11">
        <f t="shared" si="103"/>
        <v>296.522709677419</v>
      </c>
      <c r="J114" s="11">
        <f t="shared" si="104"/>
        <v>0.28937453192716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9.25298483696138</v>
      </c>
      <c r="P114" s="11">
        <f t="shared" si="107"/>
        <v>2.67757815612481</v>
      </c>
      <c r="Q114" s="15">
        <f t="shared" si="108"/>
        <v>0.776497665276194</v>
      </c>
      <c r="R114" s="11">
        <f t="shared" si="109"/>
        <v>0.80117865</v>
      </c>
      <c r="S114" s="16">
        <f t="shared" si="110"/>
        <v>0.969194155730678</v>
      </c>
      <c r="T114" s="3">
        <v>0.27</v>
      </c>
      <c r="U114" s="17">
        <f t="shared" si="111"/>
        <v>0.261682422047283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0.326044894603787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90</v>
      </c>
      <c r="AF114" s="1">
        <f t="shared" si="116"/>
        <v>3002531.13216155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="1" customFormat="1" ht="16.8" spans="1:54">
      <c r="A115" s="6"/>
      <c r="B115" s="6"/>
      <c r="C115" s="8">
        <v>8</v>
      </c>
      <c r="D115" s="9">
        <v>19.4035161290323</v>
      </c>
      <c r="E115" s="12">
        <f t="shared" si="117"/>
        <v>23.3727096774194</v>
      </c>
      <c r="F115" s="8" t="s">
        <v>109</v>
      </c>
      <c r="G115" s="6">
        <v>9</v>
      </c>
      <c r="H115" s="11">
        <f t="shared" si="102"/>
        <v>19.4035161290323</v>
      </c>
      <c r="I115" s="11">
        <f t="shared" si="103"/>
        <v>292.553516129032</v>
      </c>
      <c r="J115" s="11">
        <f t="shared" si="104"/>
        <v>0.185344188455455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9.33809168083657</v>
      </c>
      <c r="P115" s="11">
        <f t="shared" si="107"/>
        <v>1.73076102430729</v>
      </c>
      <c r="Q115" s="15">
        <f t="shared" si="108"/>
        <v>0.501920697049113</v>
      </c>
      <c r="R115" s="11">
        <f t="shared" si="109"/>
        <v>0.80117865</v>
      </c>
      <c r="S115" s="16">
        <f t="shared" si="110"/>
        <v>0.6264778736292</v>
      </c>
      <c r="T115" s="3">
        <v>0.27</v>
      </c>
      <c r="U115" s="17">
        <f t="shared" si="111"/>
        <v>0.169149025879884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0.259265655728461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90</v>
      </c>
      <c r="AF115" s="1">
        <f t="shared" si="116"/>
        <v>2387564.46032062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="1" customFormat="1" ht="16.8" spans="1:54">
      <c r="A116" s="6"/>
      <c r="B116" s="6"/>
      <c r="C116" s="8">
        <v>9</v>
      </c>
      <c r="D116" s="9">
        <v>15.2242333333333</v>
      </c>
      <c r="E116" s="12">
        <f t="shared" si="117"/>
        <v>19.4035161290323</v>
      </c>
      <c r="F116" s="8" t="s">
        <v>109</v>
      </c>
      <c r="G116" s="6">
        <v>10</v>
      </c>
      <c r="H116" s="11">
        <f t="shared" si="102"/>
        <v>15.2242333333333</v>
      </c>
      <c r="I116" s="11">
        <f t="shared" si="103"/>
        <v>288.374233333333</v>
      </c>
      <c r="J116" s="11">
        <f t="shared" si="104"/>
        <v>0.114419535804813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10.3700156565293</v>
      </c>
      <c r="P116" s="11">
        <f t="shared" si="107"/>
        <v>1.18653237770873</v>
      </c>
      <c r="Q116" s="15">
        <f t="shared" si="108"/>
        <v>0.344094389535531</v>
      </c>
      <c r="R116" s="11">
        <f t="shared" si="109"/>
        <v>0.80117865</v>
      </c>
      <c r="S116" s="16">
        <f t="shared" si="110"/>
        <v>0.429485220974787</v>
      </c>
      <c r="T116" s="3">
        <v>0.27</v>
      </c>
      <c r="U116" s="17">
        <f t="shared" si="111"/>
        <v>0.115961009663192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0.248931224177558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90</v>
      </c>
      <c r="AF116" s="1">
        <f t="shared" si="116"/>
        <v>2292395.19688993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="1" customFormat="1" ht="16.8" spans="1:54">
      <c r="A117" s="6"/>
      <c r="B117" s="6"/>
      <c r="C117" s="8">
        <v>10</v>
      </c>
      <c r="D117" s="9">
        <v>5.10809677419355</v>
      </c>
      <c r="E117" s="12">
        <f t="shared" si="117"/>
        <v>15.2242333333333</v>
      </c>
      <c r="F117" s="8" t="s">
        <v>109</v>
      </c>
      <c r="G117" s="6">
        <v>11</v>
      </c>
      <c r="H117" s="11">
        <f t="shared" si="102"/>
        <v>5.10809677419355</v>
      </c>
      <c r="I117" s="11">
        <f t="shared" si="103"/>
        <v>278.258096774194</v>
      </c>
      <c r="J117" s="11">
        <f t="shared" si="104"/>
        <v>0.033527251755225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8.72430911487953</v>
      </c>
      <c r="O117" s="11">
        <f t="shared" si="118"/>
        <v>3.22185916394103</v>
      </c>
      <c r="P117" s="11">
        <f t="shared" si="107"/>
        <v>0.10802008330933</v>
      </c>
      <c r="Q117" s="15">
        <f t="shared" si="108"/>
        <v>0.0313258241597056</v>
      </c>
      <c r="R117" s="11">
        <f t="shared" si="109"/>
        <v>0.80117865</v>
      </c>
      <c r="S117" s="16">
        <f t="shared" si="110"/>
        <v>0.0390996741609447</v>
      </c>
      <c r="T117" s="3">
        <v>0.27</v>
      </c>
      <c r="U117" s="17">
        <f t="shared" si="111"/>
        <v>0.0105569120234551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0.228451208006157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90</v>
      </c>
      <c r="AF117" s="1">
        <f t="shared" si="116"/>
        <v>2103795.75196831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="1" customFormat="1" ht="16.8" spans="1:54">
      <c r="A118" s="6"/>
      <c r="B118" s="6"/>
      <c r="C118" s="8">
        <v>11</v>
      </c>
      <c r="D118" s="9">
        <v>-4.44576666666667</v>
      </c>
      <c r="E118" s="12">
        <f t="shared" si="117"/>
        <v>5.10809677419355</v>
      </c>
      <c r="F118" s="8" t="s">
        <v>111</v>
      </c>
      <c r="G118" s="6">
        <v>12</v>
      </c>
      <c r="H118" s="11">
        <f t="shared" si="102"/>
        <v>-4.44576666666667</v>
      </c>
      <c r="I118" s="11">
        <f t="shared" si="103"/>
        <v>268.704233333333</v>
      </c>
      <c r="J118" s="11">
        <f t="shared" si="104"/>
        <v>0.00966208403747378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5.8765240806317</v>
      </c>
      <c r="P118" s="11">
        <f t="shared" si="107"/>
        <v>0.0567794695153018</v>
      </c>
      <c r="Q118" s="15">
        <f t="shared" si="108"/>
        <v>0.0164660461594375</v>
      </c>
      <c r="R118" s="11">
        <f t="shared" si="109"/>
        <v>0.80117865</v>
      </c>
      <c r="S118" s="16">
        <f t="shared" si="110"/>
        <v>0.0205522777715526</v>
      </c>
      <c r="T118" s="3">
        <v>0.27</v>
      </c>
      <c r="U118" s="17">
        <f t="shared" si="111"/>
        <v>0.0055491149983192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0.227478193044173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90</v>
      </c>
      <c r="AF118" s="1">
        <f t="shared" si="116"/>
        <v>2094835.30583414</v>
      </c>
      <c r="AG118" s="1">
        <f>SUM(AF107:AF118)</f>
        <v>28283192.9939785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="1" customFormat="1" ht="16.8" spans="1:46">
      <c r="A119" s="6"/>
      <c r="B119" s="6"/>
      <c r="C119" s="8">
        <v>12</v>
      </c>
      <c r="D119" s="9">
        <v>-11.686935483871</v>
      </c>
      <c r="E119" s="12">
        <f t="shared" si="117"/>
        <v>-4.44576666666667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-15.7290967741935</v>
      </c>
      <c r="E123" s="8"/>
      <c r="F123" s="8"/>
      <c r="G123" s="6">
        <v>1</v>
      </c>
      <c r="H123" s="11">
        <f t="shared" ref="H123:H134" si="119">E124</f>
        <v>-15.7290967741935</v>
      </c>
      <c r="I123" s="11">
        <f t="shared" ref="I123:I134" si="120">H123+273.15</f>
        <v>257.420903225806</v>
      </c>
      <c r="J123" s="11">
        <f t="shared" ref="J123:J134" si="121">EXP(($C$18*(I123-$C$16))/($C$19*I123*$C$16))</f>
        <v>0.00197368292418589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0.00102872301374417</v>
      </c>
      <c r="Q123" s="15">
        <f t="shared" ref="Q123:Q134" si="125">P123*$B$125</f>
        <v>0.000308616904123251</v>
      </c>
      <c r="R123" s="11">
        <f t="shared" ref="R123:R134" si="126">L123*$B$125</f>
        <v>0.156366</v>
      </c>
      <c r="S123" s="16">
        <f t="shared" ref="S123:S134" si="127">Q123/R123</f>
        <v>0.00197368292418589</v>
      </c>
      <c r="T123" s="3">
        <v>0.01</v>
      </c>
      <c r="U123" s="17">
        <f t="shared" ref="U123:U134" si="128">S123*T123</f>
        <v>1.97368292418589e-5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0.00550973682924186</v>
      </c>
      <c r="AU123" s="24">
        <f t="shared" ref="AU123:AU134" si="132">$B$123/12</f>
        <v>52.122</v>
      </c>
      <c r="AV123" s="1">
        <f t="shared" ref="AV123:AV134" si="133">$B$125</f>
        <v>0.3</v>
      </c>
      <c r="AW123" s="2">
        <f>$E$10/12</f>
        <v>6.025</v>
      </c>
      <c r="AX123" s="1">
        <f t="shared" ref="AX123:AX134" si="134">AW123*10000*AV123*0.67*AU123*AT123</f>
        <v>3477.8034661222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-16.1478709677419</v>
      </c>
      <c r="E124" s="12">
        <f t="shared" ref="E124:E135" si="135">D123</f>
        <v>-15.7290967741935</v>
      </c>
      <c r="F124" s="8" t="s">
        <v>109</v>
      </c>
      <c r="G124" s="6">
        <v>2</v>
      </c>
      <c r="H124" s="11">
        <f t="shared" si="119"/>
        <v>-16.1478709677419</v>
      </c>
      <c r="I124" s="11">
        <f t="shared" si="120"/>
        <v>257.002129032258</v>
      </c>
      <c r="J124" s="11">
        <f t="shared" si="121"/>
        <v>0.00185571124186175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1.04141127698626</v>
      </c>
      <c r="P124" s="11">
        <f t="shared" si="124"/>
        <v>0.001932558614105</v>
      </c>
      <c r="Q124" s="15">
        <f t="shared" si="125"/>
        <v>0.0005797675842315</v>
      </c>
      <c r="R124" s="11">
        <f t="shared" si="126"/>
        <v>0.156366</v>
      </c>
      <c r="S124" s="16">
        <f t="shared" si="127"/>
        <v>0.00370775989813322</v>
      </c>
      <c r="T124" s="3">
        <v>0.01</v>
      </c>
      <c r="U124" s="17">
        <f t="shared" si="128"/>
        <v>3.70775989813322e-5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0.00552707759898133</v>
      </c>
      <c r="AU124" s="24">
        <f t="shared" si="132"/>
        <v>52.122</v>
      </c>
      <c r="AV124" s="1">
        <f t="shared" si="133"/>
        <v>0.3</v>
      </c>
      <c r="AW124" s="2">
        <f t="shared" ref="AW124:AW134" si="137">$E$10/12</f>
        <v>6.025</v>
      </c>
      <c r="AX124" s="1">
        <f t="shared" si="134"/>
        <v>3488.74914120146</v>
      </c>
    </row>
    <row r="125" s="1" customFormat="1" ht="16.8" spans="1:50">
      <c r="A125" s="6" t="s">
        <v>72</v>
      </c>
      <c r="B125" s="6">
        <v>0.3</v>
      </c>
      <c r="C125" s="8">
        <v>2</v>
      </c>
      <c r="D125" s="9">
        <v>-8.01139285714286</v>
      </c>
      <c r="E125" s="12">
        <f t="shared" si="135"/>
        <v>-16.1478709677419</v>
      </c>
      <c r="F125" s="8" t="s">
        <v>109</v>
      </c>
      <c r="G125" s="6">
        <v>3</v>
      </c>
      <c r="H125" s="11">
        <f t="shared" si="119"/>
        <v>-8.01139285714286</v>
      </c>
      <c r="I125" s="11">
        <f t="shared" si="120"/>
        <v>265.138607142857</v>
      </c>
      <c r="J125" s="11">
        <f t="shared" si="121"/>
        <v>0.00593520008734135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1.56069871837215</v>
      </c>
      <c r="P125" s="11">
        <f t="shared" si="124"/>
        <v>0.00926305916959592</v>
      </c>
      <c r="Q125" s="15">
        <f t="shared" si="125"/>
        <v>0.00277891775087878</v>
      </c>
      <c r="R125" s="11">
        <f t="shared" si="126"/>
        <v>0.156366</v>
      </c>
      <c r="S125" s="16">
        <f t="shared" si="127"/>
        <v>0.0177718797620888</v>
      </c>
      <c r="T125" s="3">
        <v>0.01</v>
      </c>
      <c r="U125" s="17">
        <f t="shared" si="128"/>
        <v>0.000177718797620888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0.00566771879762089</v>
      </c>
      <c r="AU125" s="24">
        <f t="shared" si="132"/>
        <v>52.122</v>
      </c>
      <c r="AV125" s="1">
        <f t="shared" si="133"/>
        <v>0.3</v>
      </c>
      <c r="AW125" s="2">
        <f t="shared" si="137"/>
        <v>6.025</v>
      </c>
      <c r="AX125" s="1">
        <f t="shared" si="134"/>
        <v>3577.5233355536</v>
      </c>
    </row>
    <row r="126" s="1" customFormat="1" ht="16.8" spans="1:50">
      <c r="A126" s="6"/>
      <c r="B126" s="6"/>
      <c r="C126" s="8">
        <v>3</v>
      </c>
      <c r="D126" s="9">
        <v>1.32525806451613</v>
      </c>
      <c r="E126" s="12">
        <f t="shared" si="135"/>
        <v>-8.01139285714286</v>
      </c>
      <c r="F126" s="8" t="s">
        <v>109</v>
      </c>
      <c r="G126" s="6">
        <v>4</v>
      </c>
      <c r="H126" s="11">
        <f t="shared" si="119"/>
        <v>1.32525806451613</v>
      </c>
      <c r="I126" s="11">
        <f t="shared" si="120"/>
        <v>274.475258064516</v>
      </c>
      <c r="J126" s="11">
        <f t="shared" si="121"/>
        <v>0.0206992426178372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2.07265565920255</v>
      </c>
      <c r="P126" s="11">
        <f t="shared" si="124"/>
        <v>0.0429024023530669</v>
      </c>
      <c r="Q126" s="15">
        <f t="shared" si="125"/>
        <v>0.0128707207059201</v>
      </c>
      <c r="R126" s="11">
        <f t="shared" si="126"/>
        <v>0.156366</v>
      </c>
      <c r="S126" s="16">
        <f t="shared" si="127"/>
        <v>0.0823115044569796</v>
      </c>
      <c r="T126" s="3">
        <v>0.01</v>
      </c>
      <c r="U126" s="17">
        <f t="shared" si="128"/>
        <v>0.000823115044569796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0.0063131150445698</v>
      </c>
      <c r="AU126" s="24">
        <f t="shared" si="132"/>
        <v>52.122</v>
      </c>
      <c r="AV126" s="1">
        <f t="shared" si="133"/>
        <v>0.3</v>
      </c>
      <c r="AW126" s="2">
        <f t="shared" si="137"/>
        <v>6.025</v>
      </c>
      <c r="AX126" s="1">
        <f t="shared" si="134"/>
        <v>3984.90419134123</v>
      </c>
    </row>
    <row r="127" s="1" customFormat="1" ht="16.8" spans="1:50">
      <c r="A127" s="6"/>
      <c r="B127" s="6"/>
      <c r="C127" s="8">
        <v>4</v>
      </c>
      <c r="D127" s="9">
        <v>7.44813333333333</v>
      </c>
      <c r="E127" s="12">
        <f t="shared" si="135"/>
        <v>1.32525806451613</v>
      </c>
      <c r="F127" s="8" t="s">
        <v>109</v>
      </c>
      <c r="G127" s="6">
        <v>5</v>
      </c>
      <c r="H127" s="11">
        <f t="shared" si="119"/>
        <v>7.44813333333333</v>
      </c>
      <c r="I127" s="11">
        <f t="shared" si="120"/>
        <v>280.598133333333</v>
      </c>
      <c r="J127" s="11">
        <f t="shared" si="121"/>
        <v>0.0448880848543362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1.92826559400701</v>
      </c>
      <c r="O127" s="11">
        <f t="shared" si="136"/>
        <v>0.622707662842474</v>
      </c>
      <c r="P127" s="11">
        <f t="shared" si="124"/>
        <v>0.0279521544091184</v>
      </c>
      <c r="Q127" s="15">
        <f t="shared" si="125"/>
        <v>0.00838564632273551</v>
      </c>
      <c r="R127" s="11">
        <f t="shared" si="126"/>
        <v>0.156366</v>
      </c>
      <c r="S127" s="16">
        <f t="shared" si="127"/>
        <v>0.0536283227986615</v>
      </c>
      <c r="T127" s="3">
        <v>0.01</v>
      </c>
      <c r="U127" s="17">
        <f t="shared" si="128"/>
        <v>0.000536283227986615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0.0104862832279866</v>
      </c>
      <c r="AU127" s="24">
        <f t="shared" si="132"/>
        <v>52.122</v>
      </c>
      <c r="AV127" s="1">
        <f t="shared" si="133"/>
        <v>0.3</v>
      </c>
      <c r="AW127" s="2">
        <f t="shared" si="137"/>
        <v>6.025</v>
      </c>
      <c r="AX127" s="1">
        <f t="shared" si="134"/>
        <v>6619.05156040802</v>
      </c>
    </row>
    <row r="128" s="1" customFormat="1" ht="16.8" spans="1:50">
      <c r="A128" s="6"/>
      <c r="B128" s="6"/>
      <c r="C128" s="8">
        <v>5</v>
      </c>
      <c r="D128" s="9">
        <v>14.0407096774194</v>
      </c>
      <c r="E128" s="12">
        <f t="shared" si="135"/>
        <v>7.44813333333333</v>
      </c>
      <c r="F128" s="8" t="s">
        <v>111</v>
      </c>
      <c r="G128" s="6">
        <v>6</v>
      </c>
      <c r="H128" s="11">
        <f t="shared" si="119"/>
        <v>14.0407096774194</v>
      </c>
      <c r="I128" s="11">
        <f t="shared" si="120"/>
        <v>287.190709677419</v>
      </c>
      <c r="J128" s="11">
        <f t="shared" si="121"/>
        <v>0.0995567057185604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1.11597550843336</v>
      </c>
      <c r="P128" s="11">
        <f t="shared" si="124"/>
        <v>0.11110284528222</v>
      </c>
      <c r="Q128" s="15">
        <f t="shared" si="125"/>
        <v>0.0333308535846661</v>
      </c>
      <c r="R128" s="11">
        <f t="shared" si="126"/>
        <v>0.156366</v>
      </c>
      <c r="S128" s="16">
        <f t="shared" si="127"/>
        <v>0.21315921354173</v>
      </c>
      <c r="T128" s="3">
        <v>0.01</v>
      </c>
      <c r="U128" s="17">
        <f t="shared" si="128"/>
        <v>0.0021315921354173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0.0120815921354173</v>
      </c>
      <c r="AU128" s="24">
        <f t="shared" si="132"/>
        <v>52.122</v>
      </c>
      <c r="AV128" s="1">
        <f t="shared" si="133"/>
        <v>0.3</v>
      </c>
      <c r="AW128" s="2">
        <f t="shared" si="137"/>
        <v>6.025</v>
      </c>
      <c r="AX128" s="1">
        <f t="shared" si="134"/>
        <v>7626.02721455401</v>
      </c>
    </row>
    <row r="129" s="1" customFormat="1" ht="16.8" spans="1:50">
      <c r="A129" s="6"/>
      <c r="B129" s="6"/>
      <c r="C129" s="8">
        <v>6</v>
      </c>
      <c r="D129" s="9">
        <v>19.9688666666667</v>
      </c>
      <c r="E129" s="12">
        <f t="shared" si="135"/>
        <v>14.0407096774194</v>
      </c>
      <c r="F129" s="8" t="s">
        <v>109</v>
      </c>
      <c r="G129" s="6">
        <v>7</v>
      </c>
      <c r="H129" s="11">
        <f t="shared" si="119"/>
        <v>19.9688666666667</v>
      </c>
      <c r="I129" s="11">
        <f t="shared" si="120"/>
        <v>293.118866666667</v>
      </c>
      <c r="J129" s="11">
        <f t="shared" si="121"/>
        <v>0.197632076509587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1.52609266315114</v>
      </c>
      <c r="P129" s="11">
        <f t="shared" si="124"/>
        <v>0.301604861964604</v>
      </c>
      <c r="Q129" s="15">
        <f t="shared" si="125"/>
        <v>0.0904814585893812</v>
      </c>
      <c r="R129" s="11">
        <f t="shared" si="126"/>
        <v>0.156366</v>
      </c>
      <c r="S129" s="16">
        <f t="shared" si="127"/>
        <v>0.578651743917355</v>
      </c>
      <c r="T129" s="3">
        <v>0.01</v>
      </c>
      <c r="U129" s="17">
        <f t="shared" si="128"/>
        <v>0.00578651743917355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0.0157365174391736</v>
      </c>
      <c r="AU129" s="24">
        <f t="shared" si="132"/>
        <v>52.122</v>
      </c>
      <c r="AV129" s="1">
        <f t="shared" si="133"/>
        <v>0.3</v>
      </c>
      <c r="AW129" s="2">
        <f t="shared" si="137"/>
        <v>6.025</v>
      </c>
      <c r="AX129" s="1">
        <f t="shared" si="134"/>
        <v>9933.05426208187</v>
      </c>
    </row>
    <row r="130" s="1" customFormat="1" ht="16.8" spans="1:50">
      <c r="A130" s="6"/>
      <c r="B130" s="6"/>
      <c r="C130" s="8">
        <v>7</v>
      </c>
      <c r="D130" s="9">
        <v>23.3727096774194</v>
      </c>
      <c r="E130" s="12">
        <f t="shared" si="135"/>
        <v>19.9688666666667</v>
      </c>
      <c r="F130" s="8" t="s">
        <v>109</v>
      </c>
      <c r="G130" s="6">
        <v>8</v>
      </c>
      <c r="H130" s="11">
        <f t="shared" si="119"/>
        <v>23.3727096774194</v>
      </c>
      <c r="I130" s="11">
        <f t="shared" si="120"/>
        <v>296.522709677419</v>
      </c>
      <c r="J130" s="11">
        <f t="shared" si="121"/>
        <v>0.28937453192716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1.74570780118653</v>
      </c>
      <c r="P130" s="11">
        <f t="shared" si="124"/>
        <v>0.505163377849944</v>
      </c>
      <c r="Q130" s="15">
        <f t="shared" si="125"/>
        <v>0.151549013354983</v>
      </c>
      <c r="R130" s="11">
        <f t="shared" si="126"/>
        <v>0.156366</v>
      </c>
      <c r="S130" s="16">
        <f t="shared" si="127"/>
        <v>0.969194155730678</v>
      </c>
      <c r="T130" s="3">
        <v>0.01</v>
      </c>
      <c r="U130" s="17">
        <f t="shared" si="128"/>
        <v>0.00969194155730678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0.0196419415573068</v>
      </c>
      <c r="AU130" s="24">
        <f t="shared" si="132"/>
        <v>52.122</v>
      </c>
      <c r="AV130" s="1">
        <f t="shared" si="133"/>
        <v>0.3</v>
      </c>
      <c r="AW130" s="2">
        <f t="shared" si="137"/>
        <v>6.025</v>
      </c>
      <c r="AX130" s="1">
        <f t="shared" si="134"/>
        <v>12398.1987790823</v>
      </c>
    </row>
    <row r="131" s="1" customFormat="1" ht="16.8" spans="1:50">
      <c r="A131" s="6"/>
      <c r="B131" s="6"/>
      <c r="C131" s="8">
        <v>8</v>
      </c>
      <c r="D131" s="9">
        <v>19.4035161290323</v>
      </c>
      <c r="E131" s="12">
        <f t="shared" si="135"/>
        <v>23.3727096774194</v>
      </c>
      <c r="F131" s="8" t="s">
        <v>109</v>
      </c>
      <c r="G131" s="6">
        <v>9</v>
      </c>
      <c r="H131" s="11">
        <f t="shared" si="119"/>
        <v>19.4035161290323</v>
      </c>
      <c r="I131" s="11">
        <f t="shared" si="120"/>
        <v>292.553516129032</v>
      </c>
      <c r="J131" s="11">
        <f t="shared" si="121"/>
        <v>0.185344188455455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1.76176442333659</v>
      </c>
      <c r="P131" s="11">
        <f t="shared" si="124"/>
        <v>0.326532797293012</v>
      </c>
      <c r="Q131" s="15">
        <f t="shared" si="125"/>
        <v>0.0979598391879036</v>
      </c>
      <c r="R131" s="11">
        <f t="shared" si="126"/>
        <v>0.156366</v>
      </c>
      <c r="S131" s="16">
        <f t="shared" si="127"/>
        <v>0.626477873629201</v>
      </c>
      <c r="T131" s="3">
        <v>0.01</v>
      </c>
      <c r="U131" s="17">
        <f t="shared" si="128"/>
        <v>0.00626477873629201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0.011754778736292</v>
      </c>
      <c r="AU131" s="24">
        <f t="shared" si="132"/>
        <v>52.122</v>
      </c>
      <c r="AV131" s="1">
        <f t="shared" si="133"/>
        <v>0.3</v>
      </c>
      <c r="AW131" s="2">
        <f t="shared" si="137"/>
        <v>6.025</v>
      </c>
      <c r="AX131" s="1">
        <f t="shared" si="134"/>
        <v>7419.73918166269</v>
      </c>
    </row>
    <row r="132" s="1" customFormat="1" ht="16.8" spans="1:50">
      <c r="A132" s="6"/>
      <c r="B132" s="6"/>
      <c r="C132" s="8">
        <v>9</v>
      </c>
      <c r="D132" s="9">
        <v>15.2242333333333</v>
      </c>
      <c r="E132" s="12">
        <f t="shared" si="135"/>
        <v>19.4035161290323</v>
      </c>
      <c r="F132" s="8" t="s">
        <v>109</v>
      </c>
      <c r="G132" s="6">
        <v>10</v>
      </c>
      <c r="H132" s="11">
        <f t="shared" si="119"/>
        <v>15.2242333333333</v>
      </c>
      <c r="I132" s="11">
        <f t="shared" si="120"/>
        <v>288.374233333333</v>
      </c>
      <c r="J132" s="11">
        <f t="shared" si="121"/>
        <v>0.114419535804813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1.95645162604358</v>
      </c>
      <c r="P132" s="11">
        <f t="shared" si="124"/>
        <v>0.223856286876478</v>
      </c>
      <c r="Q132" s="15">
        <f t="shared" si="125"/>
        <v>0.0671568860629435</v>
      </c>
      <c r="R132" s="11">
        <f t="shared" si="126"/>
        <v>0.156366</v>
      </c>
      <c r="S132" s="16">
        <f t="shared" si="127"/>
        <v>0.429485220974787</v>
      </c>
      <c r="T132" s="3">
        <v>0.01</v>
      </c>
      <c r="U132" s="17">
        <f t="shared" si="128"/>
        <v>0.00429485220974787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0.00978485220974787</v>
      </c>
      <c r="AU132" s="24">
        <f t="shared" si="132"/>
        <v>52.122</v>
      </c>
      <c r="AV132" s="1">
        <f t="shared" si="133"/>
        <v>0.3</v>
      </c>
      <c r="AW132" s="2">
        <f t="shared" si="137"/>
        <v>6.025</v>
      </c>
      <c r="AX132" s="1">
        <f t="shared" si="134"/>
        <v>6176.30097139087</v>
      </c>
    </row>
    <row r="133" s="1" customFormat="1" ht="16.8" spans="1:50">
      <c r="A133" s="6"/>
      <c r="B133" s="6"/>
      <c r="C133" s="8">
        <v>10</v>
      </c>
      <c r="D133" s="9">
        <v>5.10809677419355</v>
      </c>
      <c r="E133" s="12">
        <f t="shared" si="135"/>
        <v>15.2242333333333</v>
      </c>
      <c r="F133" s="8" t="s">
        <v>109</v>
      </c>
      <c r="G133" s="6">
        <v>11</v>
      </c>
      <c r="H133" s="11">
        <f t="shared" si="119"/>
        <v>5.10809677419355</v>
      </c>
      <c r="I133" s="11">
        <f t="shared" si="120"/>
        <v>278.258096774194</v>
      </c>
      <c r="J133" s="11">
        <f t="shared" si="121"/>
        <v>0.033527251755225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1.64596557220874</v>
      </c>
      <c r="O133" s="11">
        <f t="shared" si="136"/>
        <v>0.607849766958354</v>
      </c>
      <c r="P133" s="11">
        <f t="shared" si="124"/>
        <v>0.0203795321661676</v>
      </c>
      <c r="Q133" s="15">
        <f t="shared" si="125"/>
        <v>0.00611385964985028</v>
      </c>
      <c r="R133" s="11">
        <f t="shared" si="126"/>
        <v>0.156366</v>
      </c>
      <c r="S133" s="16">
        <f t="shared" si="127"/>
        <v>0.0390996741609447</v>
      </c>
      <c r="T133" s="3">
        <v>0.01</v>
      </c>
      <c r="U133" s="17">
        <f t="shared" si="128"/>
        <v>0.000390996741609447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0.00588099674160945</v>
      </c>
      <c r="AU133" s="24">
        <f t="shared" si="132"/>
        <v>52.122</v>
      </c>
      <c r="AV133" s="1">
        <f t="shared" si="133"/>
        <v>0.3</v>
      </c>
      <c r="AW133" s="2">
        <f t="shared" si="137"/>
        <v>6.025</v>
      </c>
      <c r="AX133" s="1">
        <f t="shared" si="134"/>
        <v>3712.14660266033</v>
      </c>
    </row>
    <row r="134" s="1" customFormat="1" ht="16.8" spans="1:51">
      <c r="A134" s="6"/>
      <c r="B134" s="6"/>
      <c r="C134" s="8">
        <v>11</v>
      </c>
      <c r="D134" s="9">
        <v>-4.44576666666667</v>
      </c>
      <c r="E134" s="12">
        <f t="shared" si="135"/>
        <v>5.10809677419355</v>
      </c>
      <c r="F134" s="8" t="s">
        <v>111</v>
      </c>
      <c r="G134" s="6">
        <v>12</v>
      </c>
      <c r="H134" s="11">
        <f t="shared" si="119"/>
        <v>-4.44576666666667</v>
      </c>
      <c r="I134" s="11">
        <f t="shared" si="120"/>
        <v>268.704233333333</v>
      </c>
      <c r="J134" s="11">
        <f t="shared" si="121"/>
        <v>0.00966208403747378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1.10869023479219</v>
      </c>
      <c r="P134" s="11">
        <f t="shared" si="124"/>
        <v>0.0107122582200886</v>
      </c>
      <c r="Q134" s="15">
        <f t="shared" si="125"/>
        <v>0.00321367746602659</v>
      </c>
      <c r="R134" s="11">
        <f t="shared" si="126"/>
        <v>0.156366</v>
      </c>
      <c r="S134" s="16">
        <f t="shared" si="127"/>
        <v>0.0205522777715526</v>
      </c>
      <c r="T134" s="3">
        <v>0.01</v>
      </c>
      <c r="U134" s="17">
        <f t="shared" si="128"/>
        <v>0.000205522777715526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0.00569552277771553</v>
      </c>
      <c r="AU134" s="24">
        <f t="shared" si="132"/>
        <v>52.122</v>
      </c>
      <c r="AV134" s="1">
        <f t="shared" si="133"/>
        <v>0.3</v>
      </c>
      <c r="AW134" s="2">
        <f t="shared" si="137"/>
        <v>6.025</v>
      </c>
      <c r="AX134" s="1">
        <f t="shared" si="134"/>
        <v>3595.07349835483</v>
      </c>
      <c r="AY134" s="1">
        <f>SUM(AX123:AX134)</f>
        <v>72008.5722044134</v>
      </c>
    </row>
    <row r="135" s="1" customFormat="1" ht="16.8" spans="1:46">
      <c r="A135" s="6"/>
      <c r="B135" s="6"/>
      <c r="C135" s="8">
        <v>12</v>
      </c>
      <c r="D135" s="9">
        <v>-11.686935483871</v>
      </c>
      <c r="E135" s="12">
        <f t="shared" si="135"/>
        <v>-4.44576666666667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-15.7290967741935</v>
      </c>
      <c r="E139" s="8"/>
      <c r="F139" s="8"/>
      <c r="G139" s="6">
        <v>1</v>
      </c>
      <c r="H139" s="11">
        <f t="shared" ref="H139:H150" si="138">E140</f>
        <v>-15.7290967741935</v>
      </c>
      <c r="I139" s="11">
        <f t="shared" ref="I139:I150" si="139">H139+273.15</f>
        <v>257.420903225806</v>
      </c>
      <c r="J139" s="11">
        <f t="shared" ref="J139:J150" si="140">EXP(($C$18*(I139-$C$16))/($C$19*I139*$C$16))</f>
        <v>0.00197368292418589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0.000561907528515724</v>
      </c>
      <c r="Q139" s="15">
        <f t="shared" ref="Q139:Q150" si="144">P139*$B$125</f>
        <v>0.000168572258554717</v>
      </c>
      <c r="R139" s="11">
        <f t="shared" ref="R139:R150" si="145">L139*$B$125</f>
        <v>0.08541</v>
      </c>
      <c r="S139" s="16">
        <f t="shared" ref="S139:S150" si="146">Q139/R139</f>
        <v>0.00197368292418589</v>
      </c>
      <c r="T139" s="3">
        <v>0.01</v>
      </c>
      <c r="U139" s="17">
        <f t="shared" ref="U139:U150" si="147">S139*T139</f>
        <v>1.97368292418589e-5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0.00550973682924186</v>
      </c>
      <c r="AU139" s="24">
        <f t="shared" ref="AU139:AU150" si="151">$B$139/12</f>
        <v>28.47</v>
      </c>
      <c r="AV139" s="1">
        <f t="shared" ref="AV139:AV150" si="152">$B$125</f>
        <v>0.3</v>
      </c>
      <c r="AW139" s="2">
        <f>$E$11/12</f>
        <v>4.61666666666667</v>
      </c>
      <c r="AX139" s="1">
        <f t="shared" ref="AX139:AX150" si="153">AW139*10000*AV139*0.67*AU139*AT139</f>
        <v>1455.60285476086</v>
      </c>
      <c r="AZ139" s="2">
        <f>$E$12/12</f>
        <v>0.25</v>
      </c>
      <c r="BA139" s="1">
        <f t="shared" ref="BA139:BA150" si="154">AZ139*10000*AV139*0.67*AU139*AT139</f>
        <v>78.8232592830792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-16.1478709677419</v>
      </c>
      <c r="E140" s="12">
        <f t="shared" ref="E140:E151" si="155">D139</f>
        <v>-15.7290967741935</v>
      </c>
      <c r="F140" s="8" t="s">
        <v>109</v>
      </c>
      <c r="G140" s="6">
        <v>2</v>
      </c>
      <c r="H140" s="11">
        <f t="shared" si="138"/>
        <v>-16.1478709677419</v>
      </c>
      <c r="I140" s="11">
        <f t="shared" si="139"/>
        <v>257.002129032258</v>
      </c>
      <c r="J140" s="11">
        <f t="shared" si="140"/>
        <v>0.00185571124186175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0.568838092471484</v>
      </c>
      <c r="P140" s="11">
        <f t="shared" si="143"/>
        <v>0.00105559924299853</v>
      </c>
      <c r="Q140" s="15">
        <f t="shared" si="144"/>
        <v>0.000316679772899559</v>
      </c>
      <c r="R140" s="11">
        <f t="shared" si="145"/>
        <v>0.08541</v>
      </c>
      <c r="S140" s="16">
        <f t="shared" si="146"/>
        <v>0.00370775989813323</v>
      </c>
      <c r="T140" s="3">
        <v>0.01</v>
      </c>
      <c r="U140" s="17">
        <f t="shared" si="147"/>
        <v>3.70775989813323e-5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0.00552707759898133</v>
      </c>
      <c r="AU140" s="24">
        <f t="shared" si="151"/>
        <v>28.47</v>
      </c>
      <c r="AV140" s="1">
        <f t="shared" si="152"/>
        <v>0.3</v>
      </c>
      <c r="AW140" s="2">
        <f t="shared" ref="AW140:AW150" si="157">$E$11/12</f>
        <v>4.61666666666667</v>
      </c>
      <c r="AX140" s="1">
        <f t="shared" si="153"/>
        <v>1460.1840670254</v>
      </c>
      <c r="AZ140" s="2">
        <f t="shared" ref="AZ140:AZ150" si="158">$E$12/12</f>
        <v>0.25</v>
      </c>
      <c r="BA140" s="1">
        <f t="shared" si="154"/>
        <v>79.0713393696067</v>
      </c>
    </row>
    <row r="141" s="1" customFormat="1" ht="16.8" spans="1:53">
      <c r="A141" s="6" t="s">
        <v>72</v>
      </c>
      <c r="B141" s="6">
        <v>0.33</v>
      </c>
      <c r="C141" s="8">
        <v>2</v>
      </c>
      <c r="D141" s="9">
        <v>-8.01139285714286</v>
      </c>
      <c r="E141" s="12">
        <f t="shared" si="155"/>
        <v>-16.1478709677419</v>
      </c>
      <c r="F141" s="8" t="s">
        <v>109</v>
      </c>
      <c r="G141" s="6">
        <v>3</v>
      </c>
      <c r="H141" s="11">
        <f t="shared" si="138"/>
        <v>-8.01139285714286</v>
      </c>
      <c r="I141" s="11">
        <f t="shared" si="139"/>
        <v>265.138607142857</v>
      </c>
      <c r="J141" s="11">
        <f t="shared" si="140"/>
        <v>0.00593520008734135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0.852482493228486</v>
      </c>
      <c r="P141" s="11">
        <f t="shared" si="143"/>
        <v>0.00505965416826668</v>
      </c>
      <c r="Q141" s="15">
        <f t="shared" si="144"/>
        <v>0.00151789625048</v>
      </c>
      <c r="R141" s="11">
        <f t="shared" si="145"/>
        <v>0.08541</v>
      </c>
      <c r="S141" s="16">
        <f t="shared" si="146"/>
        <v>0.0177718797620888</v>
      </c>
      <c r="T141" s="3">
        <v>0.01</v>
      </c>
      <c r="U141" s="17">
        <f t="shared" si="147"/>
        <v>0.000177718797620888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0.00566771879762089</v>
      </c>
      <c r="AU141" s="24">
        <f t="shared" si="151"/>
        <v>28.47</v>
      </c>
      <c r="AV141" s="1">
        <f t="shared" si="152"/>
        <v>0.3</v>
      </c>
      <c r="AW141" s="2">
        <f t="shared" si="157"/>
        <v>4.61666666666667</v>
      </c>
      <c r="AX141" s="1">
        <f t="shared" si="153"/>
        <v>1497.33969470443</v>
      </c>
      <c r="AZ141" s="2">
        <f t="shared" si="158"/>
        <v>0.25</v>
      </c>
      <c r="BA141" s="1">
        <f t="shared" si="154"/>
        <v>81.083376969554</v>
      </c>
    </row>
    <row r="142" s="1" customFormat="1" ht="16.8" spans="1:53">
      <c r="A142" s="6"/>
      <c r="B142" s="6"/>
      <c r="C142" s="8">
        <v>3</v>
      </c>
      <c r="D142" s="9">
        <v>1.32525806451613</v>
      </c>
      <c r="E142" s="12">
        <f t="shared" si="155"/>
        <v>-8.01139285714286</v>
      </c>
      <c r="F142" s="8" t="s">
        <v>109</v>
      </c>
      <c r="G142" s="6">
        <v>4</v>
      </c>
      <c r="H142" s="11">
        <f t="shared" si="138"/>
        <v>1.32525806451613</v>
      </c>
      <c r="I142" s="11">
        <f t="shared" si="139"/>
        <v>274.475258064516</v>
      </c>
      <c r="J142" s="11">
        <f t="shared" si="140"/>
        <v>0.0206992426178372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1.13212283906022</v>
      </c>
      <c r="P142" s="11">
        <f t="shared" si="143"/>
        <v>0.0234340853189021</v>
      </c>
      <c r="Q142" s="15">
        <f t="shared" si="144"/>
        <v>0.00703022559567063</v>
      </c>
      <c r="R142" s="11">
        <f t="shared" si="145"/>
        <v>0.08541</v>
      </c>
      <c r="S142" s="16">
        <f t="shared" si="146"/>
        <v>0.0823115044569796</v>
      </c>
      <c r="T142" s="3">
        <v>0.01</v>
      </c>
      <c r="U142" s="17">
        <f t="shared" si="147"/>
        <v>0.000823115044569796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0.0063131150445698</v>
      </c>
      <c r="AU142" s="24">
        <f t="shared" si="151"/>
        <v>28.47</v>
      </c>
      <c r="AV142" s="1">
        <f t="shared" si="152"/>
        <v>0.3</v>
      </c>
      <c r="AW142" s="2">
        <f t="shared" si="157"/>
        <v>4.61666666666667</v>
      </c>
      <c r="AX142" s="1">
        <f t="shared" si="153"/>
        <v>1667.84522856675</v>
      </c>
      <c r="AZ142" s="2">
        <f t="shared" si="158"/>
        <v>0.25</v>
      </c>
      <c r="BA142" s="1">
        <f t="shared" si="154"/>
        <v>90.3165286227484</v>
      </c>
    </row>
    <row r="143" s="1" customFormat="1" ht="16.8" spans="1:53">
      <c r="A143" s="6"/>
      <c r="B143" s="6"/>
      <c r="C143" s="8">
        <v>4</v>
      </c>
      <c r="D143" s="9">
        <v>7.44813333333333</v>
      </c>
      <c r="E143" s="12">
        <f t="shared" si="155"/>
        <v>1.32525806451613</v>
      </c>
      <c r="F143" s="8" t="s">
        <v>109</v>
      </c>
      <c r="G143" s="6">
        <v>5</v>
      </c>
      <c r="H143" s="11">
        <f t="shared" si="138"/>
        <v>7.44813333333333</v>
      </c>
      <c r="I143" s="11">
        <f t="shared" si="139"/>
        <v>280.598133333333</v>
      </c>
      <c r="J143" s="11">
        <f t="shared" si="140"/>
        <v>0.0448880848543362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1.05325431605425</v>
      </c>
      <c r="O143" s="11">
        <f t="shared" si="156"/>
        <v>0.340134437687066</v>
      </c>
      <c r="P143" s="11">
        <f t="shared" si="143"/>
        <v>0.0152679835007789</v>
      </c>
      <c r="Q143" s="15">
        <f t="shared" si="144"/>
        <v>0.00458039505023368</v>
      </c>
      <c r="R143" s="11">
        <f t="shared" si="145"/>
        <v>0.08541</v>
      </c>
      <c r="S143" s="16">
        <f t="shared" si="146"/>
        <v>0.0536283227986615</v>
      </c>
      <c r="T143" s="3">
        <v>0.01</v>
      </c>
      <c r="U143" s="17">
        <f t="shared" si="147"/>
        <v>0.000536283227986615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0.0104862832279866</v>
      </c>
      <c r="AU143" s="24">
        <f t="shared" si="151"/>
        <v>28.47</v>
      </c>
      <c r="AV143" s="1">
        <f t="shared" si="152"/>
        <v>0.3</v>
      </c>
      <c r="AW143" s="2">
        <f t="shared" si="157"/>
        <v>4.61666666666667</v>
      </c>
      <c r="AX143" s="1">
        <f t="shared" si="153"/>
        <v>2770.34353464547</v>
      </c>
      <c r="AZ143" s="2">
        <f t="shared" si="158"/>
        <v>0.25</v>
      </c>
      <c r="BA143" s="1">
        <f t="shared" si="154"/>
        <v>150.018602959141</v>
      </c>
    </row>
    <row r="144" s="1" customFormat="1" ht="16.8" spans="1:53">
      <c r="A144" s="6"/>
      <c r="B144" s="6"/>
      <c r="C144" s="8">
        <v>5</v>
      </c>
      <c r="D144" s="9">
        <v>14.0407096774194</v>
      </c>
      <c r="E144" s="12">
        <f t="shared" si="155"/>
        <v>7.44813333333333</v>
      </c>
      <c r="F144" s="8" t="s">
        <v>111</v>
      </c>
      <c r="G144" s="6">
        <v>6</v>
      </c>
      <c r="H144" s="11">
        <f t="shared" si="138"/>
        <v>14.0407096774194</v>
      </c>
      <c r="I144" s="11">
        <f t="shared" si="139"/>
        <v>287.190709677419</v>
      </c>
      <c r="J144" s="11">
        <f t="shared" si="140"/>
        <v>0.0995567057185604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0.609566454186287</v>
      </c>
      <c r="P144" s="11">
        <f t="shared" si="143"/>
        <v>0.0606864280953305</v>
      </c>
      <c r="Q144" s="15">
        <f t="shared" si="144"/>
        <v>0.0182059284285991</v>
      </c>
      <c r="R144" s="11">
        <f t="shared" si="145"/>
        <v>0.08541</v>
      </c>
      <c r="S144" s="16">
        <f t="shared" si="146"/>
        <v>0.21315921354173</v>
      </c>
      <c r="T144" s="3">
        <v>0.01</v>
      </c>
      <c r="U144" s="17">
        <f t="shared" si="147"/>
        <v>0.0021315921354173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0.0120815921354173</v>
      </c>
      <c r="AU144" s="24">
        <f t="shared" si="151"/>
        <v>28.47</v>
      </c>
      <c r="AV144" s="1">
        <f t="shared" si="152"/>
        <v>0.3</v>
      </c>
      <c r="AW144" s="2">
        <f t="shared" si="157"/>
        <v>4.61666666666667</v>
      </c>
      <c r="AX144" s="1">
        <f t="shared" si="153"/>
        <v>3191.80399126062</v>
      </c>
      <c r="AZ144" s="2">
        <f t="shared" si="158"/>
        <v>0.25</v>
      </c>
      <c r="BA144" s="1">
        <f t="shared" si="154"/>
        <v>172.841371367904</v>
      </c>
    </row>
    <row r="145" s="1" customFormat="1" ht="16.8" spans="1:53">
      <c r="A145" s="6"/>
      <c r="B145" s="6"/>
      <c r="C145" s="8">
        <v>6</v>
      </c>
      <c r="D145" s="9">
        <v>19.9688666666667</v>
      </c>
      <c r="E145" s="12">
        <f t="shared" si="155"/>
        <v>14.0407096774194</v>
      </c>
      <c r="F145" s="8" t="s">
        <v>109</v>
      </c>
      <c r="G145" s="6">
        <v>7</v>
      </c>
      <c r="H145" s="11">
        <f t="shared" si="138"/>
        <v>19.9688666666667</v>
      </c>
      <c r="I145" s="11">
        <f t="shared" si="139"/>
        <v>293.118866666667</v>
      </c>
      <c r="J145" s="11">
        <f t="shared" si="140"/>
        <v>0.197632076509587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0.833580026090956</v>
      </c>
      <c r="P145" s="11">
        <f t="shared" si="143"/>
        <v>0.164742151493271</v>
      </c>
      <c r="Q145" s="15">
        <f t="shared" si="144"/>
        <v>0.0494226454479813</v>
      </c>
      <c r="R145" s="11">
        <f t="shared" si="145"/>
        <v>0.08541</v>
      </c>
      <c r="S145" s="16">
        <f t="shared" si="146"/>
        <v>0.578651743917355</v>
      </c>
      <c r="T145" s="3">
        <v>0.01</v>
      </c>
      <c r="U145" s="17">
        <f t="shared" si="147"/>
        <v>0.00578651743917355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0.0157365174391736</v>
      </c>
      <c r="AU145" s="24">
        <f t="shared" si="151"/>
        <v>28.47</v>
      </c>
      <c r="AV145" s="1">
        <f t="shared" si="152"/>
        <v>0.3</v>
      </c>
      <c r="AW145" s="2">
        <f t="shared" si="157"/>
        <v>4.61666666666667</v>
      </c>
      <c r="AX145" s="1">
        <f t="shared" si="153"/>
        <v>4157.38907653182</v>
      </c>
      <c r="AZ145" s="2">
        <f t="shared" si="158"/>
        <v>0.25</v>
      </c>
      <c r="BA145" s="1">
        <f t="shared" si="154"/>
        <v>225.129372375369</v>
      </c>
    </row>
    <row r="146" s="1" customFormat="1" ht="16.8" spans="1:53">
      <c r="A146" s="6"/>
      <c r="B146" s="6"/>
      <c r="C146" s="8">
        <v>7</v>
      </c>
      <c r="D146" s="9">
        <v>23.3727096774194</v>
      </c>
      <c r="E146" s="12">
        <f t="shared" si="155"/>
        <v>19.9688666666667</v>
      </c>
      <c r="F146" s="8" t="s">
        <v>109</v>
      </c>
      <c r="G146" s="6">
        <v>8</v>
      </c>
      <c r="H146" s="11">
        <f t="shared" si="138"/>
        <v>23.3727096774194</v>
      </c>
      <c r="I146" s="11">
        <f t="shared" si="139"/>
        <v>296.522709677419</v>
      </c>
      <c r="J146" s="11">
        <f t="shared" si="140"/>
        <v>0.28937453192716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0.953537874597685</v>
      </c>
      <c r="P146" s="11">
        <f t="shared" si="143"/>
        <v>0.275929576136524</v>
      </c>
      <c r="Q146" s="15">
        <f t="shared" si="144"/>
        <v>0.0827788728409572</v>
      </c>
      <c r="R146" s="11">
        <f t="shared" si="145"/>
        <v>0.08541</v>
      </c>
      <c r="S146" s="16">
        <f t="shared" si="146"/>
        <v>0.969194155730678</v>
      </c>
      <c r="T146" s="3">
        <v>0.01</v>
      </c>
      <c r="U146" s="17">
        <f t="shared" si="147"/>
        <v>0.00969194155730678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0.0196419415573068</v>
      </c>
      <c r="AU146" s="24">
        <f t="shared" si="151"/>
        <v>28.47</v>
      </c>
      <c r="AV146" s="1">
        <f t="shared" si="152"/>
        <v>0.3</v>
      </c>
      <c r="AW146" s="2">
        <f t="shared" si="157"/>
        <v>4.61666666666667</v>
      </c>
      <c r="AX146" s="1">
        <f t="shared" si="153"/>
        <v>5189.15278350888</v>
      </c>
      <c r="AZ146" s="2">
        <f t="shared" si="158"/>
        <v>0.25</v>
      </c>
      <c r="BA146" s="1">
        <f t="shared" si="154"/>
        <v>281.001053258604</v>
      </c>
    </row>
    <row r="147" s="1" customFormat="1" ht="16.8" spans="1:53">
      <c r="A147" s="6"/>
      <c r="B147" s="6"/>
      <c r="C147" s="8">
        <v>8</v>
      </c>
      <c r="D147" s="9">
        <v>19.4035161290323</v>
      </c>
      <c r="E147" s="12">
        <f t="shared" si="155"/>
        <v>23.3727096774194</v>
      </c>
      <c r="F147" s="8" t="s">
        <v>109</v>
      </c>
      <c r="G147" s="6">
        <v>9</v>
      </c>
      <c r="H147" s="11">
        <f t="shared" si="138"/>
        <v>19.4035161290323</v>
      </c>
      <c r="I147" s="11">
        <f t="shared" si="139"/>
        <v>292.553516129032</v>
      </c>
      <c r="J147" s="11">
        <f t="shared" si="140"/>
        <v>0.185344188455455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0.962308298461161</v>
      </c>
      <c r="P147" s="11">
        <f t="shared" si="143"/>
        <v>0.178358250622233</v>
      </c>
      <c r="Q147" s="15">
        <f t="shared" si="144"/>
        <v>0.05350747518667</v>
      </c>
      <c r="R147" s="11">
        <f t="shared" si="145"/>
        <v>0.08541</v>
      </c>
      <c r="S147" s="16">
        <f t="shared" si="146"/>
        <v>0.626477873629201</v>
      </c>
      <c r="T147" s="3">
        <v>0.01</v>
      </c>
      <c r="U147" s="17">
        <f t="shared" si="147"/>
        <v>0.00626477873629201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0.011754778736292</v>
      </c>
      <c r="AU147" s="24">
        <f t="shared" si="151"/>
        <v>28.47</v>
      </c>
      <c r="AV147" s="1">
        <f t="shared" si="152"/>
        <v>0.3</v>
      </c>
      <c r="AW147" s="2">
        <f t="shared" si="157"/>
        <v>4.61666666666667</v>
      </c>
      <c r="AX147" s="1">
        <f t="shared" si="153"/>
        <v>3105.46402049901</v>
      </c>
      <c r="AZ147" s="2">
        <f t="shared" si="158"/>
        <v>0.25</v>
      </c>
      <c r="BA147" s="1">
        <f t="shared" si="154"/>
        <v>168.165921687672</v>
      </c>
    </row>
    <row r="148" s="1" customFormat="1" ht="16.8" spans="1:53">
      <c r="A148" s="6"/>
      <c r="B148" s="6"/>
      <c r="C148" s="8">
        <v>9</v>
      </c>
      <c r="D148" s="9">
        <v>15.2242333333333</v>
      </c>
      <c r="E148" s="12">
        <f t="shared" si="155"/>
        <v>19.4035161290323</v>
      </c>
      <c r="F148" s="8" t="s">
        <v>109</v>
      </c>
      <c r="G148" s="6">
        <v>10</v>
      </c>
      <c r="H148" s="11">
        <f t="shared" si="138"/>
        <v>15.2242333333333</v>
      </c>
      <c r="I148" s="11">
        <f t="shared" si="139"/>
        <v>288.374233333333</v>
      </c>
      <c r="J148" s="11">
        <f t="shared" si="140"/>
        <v>0.114419535804813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1.06865004783893</v>
      </c>
      <c r="P148" s="11">
        <f t="shared" si="143"/>
        <v>0.122274442411522</v>
      </c>
      <c r="Q148" s="15">
        <f t="shared" si="144"/>
        <v>0.0366823327234565</v>
      </c>
      <c r="R148" s="11">
        <f t="shared" si="145"/>
        <v>0.08541</v>
      </c>
      <c r="S148" s="16">
        <f t="shared" si="146"/>
        <v>0.429485220974787</v>
      </c>
      <c r="T148" s="3">
        <v>0.01</v>
      </c>
      <c r="U148" s="17">
        <f t="shared" si="147"/>
        <v>0.00429485220974787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0.00978485220974787</v>
      </c>
      <c r="AU148" s="24">
        <f t="shared" si="151"/>
        <v>28.47</v>
      </c>
      <c r="AV148" s="1">
        <f t="shared" si="152"/>
        <v>0.3</v>
      </c>
      <c r="AW148" s="2">
        <f t="shared" si="157"/>
        <v>4.61666666666667</v>
      </c>
      <c r="AX148" s="1">
        <f t="shared" si="153"/>
        <v>2585.03432220772</v>
      </c>
      <c r="AZ148" s="2">
        <f t="shared" si="158"/>
        <v>0.25</v>
      </c>
      <c r="BA148" s="1">
        <f t="shared" si="154"/>
        <v>139.98380806179</v>
      </c>
    </row>
    <row r="149" s="1" customFormat="1" ht="16.8" spans="1:53">
      <c r="A149" s="6"/>
      <c r="B149" s="6"/>
      <c r="C149" s="8">
        <v>10</v>
      </c>
      <c r="D149" s="9">
        <v>5.10809677419355</v>
      </c>
      <c r="E149" s="12">
        <f t="shared" si="155"/>
        <v>15.2242333333333</v>
      </c>
      <c r="F149" s="8" t="s">
        <v>109</v>
      </c>
      <c r="G149" s="6">
        <v>11</v>
      </c>
      <c r="H149" s="11">
        <f t="shared" si="138"/>
        <v>5.10809677419355</v>
      </c>
      <c r="I149" s="11">
        <f t="shared" si="139"/>
        <v>278.258096774194</v>
      </c>
      <c r="J149" s="11">
        <f t="shared" si="140"/>
        <v>0.033527251755225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0.899056825156035</v>
      </c>
      <c r="O149" s="11">
        <f t="shared" si="156"/>
        <v>0.33201878027137</v>
      </c>
      <c r="P149" s="11">
        <f t="shared" si="143"/>
        <v>0.011131677233621</v>
      </c>
      <c r="Q149" s="15">
        <f t="shared" si="144"/>
        <v>0.00333950317008629</v>
      </c>
      <c r="R149" s="11">
        <f t="shared" si="145"/>
        <v>0.08541</v>
      </c>
      <c r="S149" s="16">
        <f t="shared" si="146"/>
        <v>0.0390996741609447</v>
      </c>
      <c r="T149" s="3">
        <v>0.01</v>
      </c>
      <c r="U149" s="17">
        <f t="shared" si="147"/>
        <v>0.000390996741609447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0.00588099674160945</v>
      </c>
      <c r="AU149" s="24">
        <f t="shared" si="151"/>
        <v>28.47</v>
      </c>
      <c r="AV149" s="1">
        <f t="shared" si="152"/>
        <v>0.3</v>
      </c>
      <c r="AW149" s="2">
        <f t="shared" si="157"/>
        <v>4.61666666666667</v>
      </c>
      <c r="AX149" s="1">
        <f t="shared" si="153"/>
        <v>1553.68503273939</v>
      </c>
      <c r="AZ149" s="2">
        <f t="shared" si="158"/>
        <v>0.25</v>
      </c>
      <c r="BA149" s="1">
        <f t="shared" si="154"/>
        <v>84.1345685598946</v>
      </c>
    </row>
    <row r="150" s="1" customFormat="1" ht="16.8" spans="1:54">
      <c r="A150" s="6"/>
      <c r="B150" s="6"/>
      <c r="C150" s="8">
        <v>11</v>
      </c>
      <c r="D150" s="9">
        <v>-4.44576666666667</v>
      </c>
      <c r="E150" s="12">
        <f t="shared" si="155"/>
        <v>5.10809677419355</v>
      </c>
      <c r="F150" s="8" t="s">
        <v>111</v>
      </c>
      <c r="G150" s="6">
        <v>12</v>
      </c>
      <c r="H150" s="11">
        <f t="shared" si="138"/>
        <v>-4.44576666666667</v>
      </c>
      <c r="I150" s="11">
        <f t="shared" si="139"/>
        <v>268.704233333333</v>
      </c>
      <c r="J150" s="11">
        <f t="shared" si="140"/>
        <v>0.00966208403747378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0.605587103037749</v>
      </c>
      <c r="P150" s="11">
        <f t="shared" si="143"/>
        <v>0.00585123348156102</v>
      </c>
      <c r="Q150" s="15">
        <f t="shared" si="144"/>
        <v>0.00175537004446831</v>
      </c>
      <c r="R150" s="11">
        <f t="shared" si="145"/>
        <v>0.08541</v>
      </c>
      <c r="S150" s="16">
        <f t="shared" si="146"/>
        <v>0.0205522777715526</v>
      </c>
      <c r="T150" s="3">
        <v>0.01</v>
      </c>
      <c r="U150" s="17">
        <f t="shared" si="147"/>
        <v>0.000205522777715526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0.00569552277771553</v>
      </c>
      <c r="AU150" s="24">
        <f t="shared" si="151"/>
        <v>28.47</v>
      </c>
      <c r="AV150" s="1">
        <f t="shared" si="152"/>
        <v>0.3</v>
      </c>
      <c r="AW150" s="2">
        <f t="shared" si="157"/>
        <v>4.61666666666667</v>
      </c>
      <c r="AX150" s="1">
        <f t="shared" si="153"/>
        <v>1504.68515494215</v>
      </c>
      <c r="AY150" s="1">
        <f>SUM(AX139:AX150)</f>
        <v>30138.5297613925</v>
      </c>
      <c r="AZ150" s="2">
        <f t="shared" si="158"/>
        <v>0.25</v>
      </c>
      <c r="BA150" s="1">
        <f t="shared" si="154"/>
        <v>81.4811455744845</v>
      </c>
      <c r="BB150" s="1">
        <f>SUM(BA139:BA150)</f>
        <v>1632.05034808985</v>
      </c>
    </row>
    <row r="151" s="1" customFormat="1" ht="16.8" spans="1:46">
      <c r="A151" s="6"/>
      <c r="B151" s="6"/>
      <c r="C151" s="8">
        <v>12</v>
      </c>
      <c r="D151" s="9">
        <v>-11.686935483871</v>
      </c>
      <c r="E151" s="12">
        <f t="shared" si="155"/>
        <v>-4.44576666666667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19:45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</row>
    <row r="153" s="1" customFormat="1" spans="1:50">
      <c r="A153" s="7" t="s">
        <v>51</v>
      </c>
      <c r="B153" s="7"/>
      <c r="C153" s="8" t="s">
        <v>87</v>
      </c>
      <c r="D153" s="8" t="s">
        <v>88</v>
      </c>
      <c r="E153" s="8" t="s">
        <v>89</v>
      </c>
      <c r="F153" s="8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ht="16.8" spans="1:52">
      <c r="A154" s="6" t="s">
        <v>107</v>
      </c>
      <c r="B154" s="6">
        <f>F13</f>
        <v>910.8575</v>
      </c>
      <c r="C154" s="8" t="s">
        <v>108</v>
      </c>
      <c r="D154" s="9">
        <v>-15.7290967741935</v>
      </c>
      <c r="E154" s="8"/>
      <c r="F154" s="8"/>
      <c r="G154" s="6">
        <v>1</v>
      </c>
      <c r="H154" s="11">
        <f t="shared" ref="H154:H165" si="159">E155</f>
        <v>-15.7290967741935</v>
      </c>
      <c r="I154" s="11">
        <f t="shared" ref="I154:I165" si="160">H154+273.15</f>
        <v>257.420903225806</v>
      </c>
      <c r="J154" s="11">
        <f t="shared" ref="J154:J165" si="161">EXP(($C$18*(I154-$C$16))/($C$19*I154*$C$16))</f>
        <v>0.00197368292418589</v>
      </c>
      <c r="K154" s="11">
        <f>$B$154/12</f>
        <v>75.9047916666667</v>
      </c>
      <c r="L154" s="11">
        <f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2">O154*J154</f>
        <v>0.00149811991176388</v>
      </c>
      <c r="Q154" s="15">
        <f>P154*$B$156</f>
        <v>0.000389511177058608</v>
      </c>
      <c r="R154" s="11">
        <f>L154*$B$156</f>
        <v>0.197352458333333</v>
      </c>
      <c r="S154" s="16">
        <f t="shared" ref="S154:S165" si="163">Q154/R154</f>
        <v>0.0019736829241859</v>
      </c>
      <c r="T154" s="3">
        <v>0.01</v>
      </c>
      <c r="U154" s="17">
        <f t="shared" ref="U154:U165" si="164">S154*T154</f>
        <v>1.9736829241859e-5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5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6">AR154*AQ154</f>
        <v>0.005</v>
      </c>
      <c r="AT154" s="2">
        <f t="shared" ref="AT154:AT165" si="167">(AS154+AM154+AD154+AA154+U154+X154+AG154+AJ154+AP154)</f>
        <v>0.00550973682924186</v>
      </c>
      <c r="AU154" s="24">
        <f>$B$154/12</f>
        <v>75.9047916666667</v>
      </c>
      <c r="AV154" s="1">
        <f>$B$156</f>
        <v>0.26</v>
      </c>
      <c r="AW154" s="2">
        <f>$E$13/12</f>
        <v>1.41666666666667</v>
      </c>
      <c r="AX154" s="1">
        <f t="shared" ref="AX154:AX165" si="168">AW154*10000*AV154*0.67*AU154*AT154</f>
        <v>1032.08596919621</v>
      </c>
      <c r="AZ154" s="2"/>
    </row>
    <row r="155" s="1" customFormat="1" ht="16.8" spans="1:52">
      <c r="A155" s="6" t="s">
        <v>110</v>
      </c>
      <c r="B155" s="6">
        <v>1</v>
      </c>
      <c r="C155" s="8">
        <v>1</v>
      </c>
      <c r="D155" s="9">
        <v>-16.1478709677419</v>
      </c>
      <c r="E155" s="12">
        <f t="shared" ref="E155:E166" si="169">D154</f>
        <v>-15.7290967741935</v>
      </c>
      <c r="F155" s="8" t="s">
        <v>109</v>
      </c>
      <c r="G155" s="6">
        <v>2</v>
      </c>
      <c r="H155" s="11">
        <f t="shared" si="159"/>
        <v>-16.1478709677419</v>
      </c>
      <c r="I155" s="11">
        <f t="shared" si="160"/>
        <v>257.002129032258</v>
      </c>
      <c r="J155" s="11">
        <f t="shared" si="161"/>
        <v>0.00185571124186175</v>
      </c>
      <c r="K155" s="11">
        <f t="shared" ref="K155:K165" si="170">$B$154/12</f>
        <v>75.9047916666667</v>
      </c>
      <c r="L155" s="11">
        <f t="shared" ref="L155:L165" si="171">K155*$B$155/100</f>
        <v>0.759047916666667</v>
      </c>
      <c r="M155" s="6" t="s">
        <v>109</v>
      </c>
      <c r="N155" s="6"/>
      <c r="O155" s="11">
        <f t="shared" ref="O155:O165" si="172">L155+O154-P154-N155</f>
        <v>1.51659771342157</v>
      </c>
      <c r="P155" s="11">
        <f t="shared" si="162"/>
        <v>0.00281436742617824</v>
      </c>
      <c r="Q155" s="15">
        <f t="shared" ref="Q155:Q165" si="173">P155*$B$156</f>
        <v>0.000731735530806342</v>
      </c>
      <c r="R155" s="11">
        <f t="shared" ref="R155:R165" si="174">L155*$B$156</f>
        <v>0.197352458333333</v>
      </c>
      <c r="S155" s="16">
        <f t="shared" si="163"/>
        <v>0.00370775989813323</v>
      </c>
      <c r="T155" s="3">
        <v>0.01</v>
      </c>
      <c r="U155" s="17">
        <f t="shared" si="164"/>
        <v>3.70775989813323e-5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5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6"/>
        <v>0.005</v>
      </c>
      <c r="AT155" s="2">
        <f t="shared" si="167"/>
        <v>0.00552707759898133</v>
      </c>
      <c r="AU155" s="24">
        <f>$B$154/12</f>
        <v>75.9047916666667</v>
      </c>
      <c r="AV155" s="1">
        <f t="shared" ref="AV155:AV165" si="175">$B$156</f>
        <v>0.26</v>
      </c>
      <c r="AW155" s="2">
        <f t="shared" ref="AW155:AW165" si="176">$E$13/12</f>
        <v>1.41666666666667</v>
      </c>
      <c r="AX155" s="1">
        <f t="shared" si="168"/>
        <v>1035.3342486872</v>
      </c>
      <c r="AZ155" s="2"/>
    </row>
    <row r="156" s="1" customFormat="1" ht="16.8" spans="1:52">
      <c r="A156" s="6" t="s">
        <v>72</v>
      </c>
      <c r="B156" s="6">
        <v>0.26</v>
      </c>
      <c r="C156" s="8">
        <v>2</v>
      </c>
      <c r="D156" s="9">
        <v>-8.01139285714286</v>
      </c>
      <c r="E156" s="12">
        <f t="shared" si="169"/>
        <v>-16.1478709677419</v>
      </c>
      <c r="F156" s="8" t="s">
        <v>109</v>
      </c>
      <c r="G156" s="6">
        <v>3</v>
      </c>
      <c r="H156" s="11">
        <f t="shared" si="159"/>
        <v>-8.01139285714286</v>
      </c>
      <c r="I156" s="11">
        <f t="shared" si="160"/>
        <v>265.138607142857</v>
      </c>
      <c r="J156" s="11">
        <f t="shared" si="161"/>
        <v>0.00593520008734135</v>
      </c>
      <c r="K156" s="11">
        <f t="shared" si="170"/>
        <v>75.9047916666667</v>
      </c>
      <c r="L156" s="11">
        <f t="shared" si="171"/>
        <v>0.759047916666667</v>
      </c>
      <c r="M156" s="6" t="s">
        <v>109</v>
      </c>
      <c r="N156" s="6"/>
      <c r="O156" s="11">
        <f t="shared" si="172"/>
        <v>2.27283126266206</v>
      </c>
      <c r="P156" s="11">
        <f t="shared" si="162"/>
        <v>0.013489708308664</v>
      </c>
      <c r="Q156" s="15">
        <f t="shared" si="173"/>
        <v>0.00350732416025264</v>
      </c>
      <c r="R156" s="11">
        <f t="shared" si="174"/>
        <v>0.197352458333333</v>
      </c>
      <c r="S156" s="16">
        <f t="shared" si="163"/>
        <v>0.0177718797620888</v>
      </c>
      <c r="T156" s="3">
        <v>0.01</v>
      </c>
      <c r="U156" s="17">
        <f t="shared" si="164"/>
        <v>0.000177718797620888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5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6"/>
        <v>0.005</v>
      </c>
      <c r="AT156" s="2">
        <f t="shared" si="167"/>
        <v>0.00566771879762089</v>
      </c>
      <c r="AU156" s="24">
        <f t="shared" ref="AU156:AU165" si="177">$B$154/12</f>
        <v>75.9047916666667</v>
      </c>
      <c r="AV156" s="1">
        <f t="shared" si="175"/>
        <v>0.26</v>
      </c>
      <c r="AW156" s="2">
        <f t="shared" si="176"/>
        <v>1.41666666666667</v>
      </c>
      <c r="AX156" s="1">
        <f t="shared" si="168"/>
        <v>1061.67921076169</v>
      </c>
      <c r="AZ156" s="2"/>
    </row>
    <row r="157" s="1" customFormat="1" ht="16.8" spans="1:52">
      <c r="A157" s="6"/>
      <c r="B157" s="6"/>
      <c r="C157" s="8">
        <v>3</v>
      </c>
      <c r="D157" s="9">
        <v>1.32525806451613</v>
      </c>
      <c r="E157" s="12">
        <f t="shared" si="169"/>
        <v>-8.01139285714286</v>
      </c>
      <c r="F157" s="8" t="s">
        <v>109</v>
      </c>
      <c r="G157" s="6">
        <v>4</v>
      </c>
      <c r="H157" s="11">
        <f t="shared" si="159"/>
        <v>1.32525806451613</v>
      </c>
      <c r="I157" s="11">
        <f t="shared" si="160"/>
        <v>274.475258064516</v>
      </c>
      <c r="J157" s="11">
        <f t="shared" si="161"/>
        <v>0.0206992426178372</v>
      </c>
      <c r="K157" s="11">
        <f t="shared" si="170"/>
        <v>75.9047916666667</v>
      </c>
      <c r="L157" s="11">
        <f t="shared" si="171"/>
        <v>0.759047916666667</v>
      </c>
      <c r="M157" s="6" t="s">
        <v>109</v>
      </c>
      <c r="N157" s="6"/>
      <c r="O157" s="11">
        <f t="shared" si="172"/>
        <v>3.01838947102006</v>
      </c>
      <c r="P157" s="11">
        <f t="shared" si="162"/>
        <v>0.0624783759757694</v>
      </c>
      <c r="Q157" s="15">
        <f t="shared" si="173"/>
        <v>0.0162443777537001</v>
      </c>
      <c r="R157" s="11">
        <f t="shared" si="174"/>
        <v>0.197352458333333</v>
      </c>
      <c r="S157" s="16">
        <f t="shared" si="163"/>
        <v>0.0823115044569798</v>
      </c>
      <c r="T157" s="3">
        <v>0.01</v>
      </c>
      <c r="U157" s="17">
        <f t="shared" si="164"/>
        <v>0.000823115044569798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5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6"/>
        <v>0.005</v>
      </c>
      <c r="AT157" s="2">
        <f t="shared" si="167"/>
        <v>0.0063131150445698</v>
      </c>
      <c r="AU157" s="24">
        <f t="shared" si="177"/>
        <v>75.9047916666667</v>
      </c>
      <c r="AV157" s="1">
        <f t="shared" si="175"/>
        <v>0.26</v>
      </c>
      <c r="AW157" s="2">
        <f t="shared" si="176"/>
        <v>1.41666666666667</v>
      </c>
      <c r="AX157" s="1">
        <f t="shared" si="168"/>
        <v>1182.57507778616</v>
      </c>
      <c r="AZ157" s="2"/>
    </row>
    <row r="158" s="1" customFormat="1" ht="16.8" spans="1:52">
      <c r="A158" s="6"/>
      <c r="B158" s="6"/>
      <c r="C158" s="8">
        <v>4</v>
      </c>
      <c r="D158" s="9">
        <v>7.44813333333333</v>
      </c>
      <c r="E158" s="12">
        <f t="shared" si="169"/>
        <v>1.32525806451613</v>
      </c>
      <c r="F158" s="8" t="s">
        <v>109</v>
      </c>
      <c r="G158" s="6">
        <v>5</v>
      </c>
      <c r="H158" s="11">
        <f t="shared" si="159"/>
        <v>7.44813333333333</v>
      </c>
      <c r="I158" s="11">
        <f t="shared" si="160"/>
        <v>280.598133333333</v>
      </c>
      <c r="J158" s="11">
        <f t="shared" si="161"/>
        <v>0.0448880848543362</v>
      </c>
      <c r="K158" s="11">
        <f t="shared" si="170"/>
        <v>75.9047916666667</v>
      </c>
      <c r="L158" s="11">
        <f t="shared" si="171"/>
        <v>0.759047916666667</v>
      </c>
      <c r="M158" s="6" t="s">
        <v>111</v>
      </c>
      <c r="N158" s="11">
        <f>(O157-P157)*$C$24/100</f>
        <v>2.80811554029208</v>
      </c>
      <c r="O158" s="11">
        <f t="shared" si="172"/>
        <v>0.906843471418882</v>
      </c>
      <c r="P158" s="11">
        <f t="shared" si="162"/>
        <v>0.0407064666946516</v>
      </c>
      <c r="Q158" s="15">
        <f t="shared" si="173"/>
        <v>0.0105836813406094</v>
      </c>
      <c r="R158" s="11">
        <f t="shared" si="174"/>
        <v>0.197352458333333</v>
      </c>
      <c r="S158" s="16">
        <f t="shared" si="163"/>
        <v>0.0536283227986616</v>
      </c>
      <c r="T158" s="3">
        <v>0.01</v>
      </c>
      <c r="U158" s="17">
        <f t="shared" si="164"/>
        <v>0.000536283227986616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0.005</v>
      </c>
      <c r="AF158" s="3">
        <v>0.49</v>
      </c>
      <c r="AG158" s="17">
        <f t="shared" si="165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6"/>
        <v>0.0075</v>
      </c>
      <c r="AT158" s="2">
        <f t="shared" si="167"/>
        <v>0.0104862832279866</v>
      </c>
      <c r="AU158" s="24">
        <f t="shared" si="177"/>
        <v>75.9047916666667</v>
      </c>
      <c r="AV158" s="1">
        <f t="shared" si="175"/>
        <v>0.26</v>
      </c>
      <c r="AW158" s="2">
        <f t="shared" si="176"/>
        <v>1.41666666666667</v>
      </c>
      <c r="AX158" s="1">
        <f t="shared" si="168"/>
        <v>1964.29450698677</v>
      </c>
      <c r="AZ158" s="2"/>
    </row>
    <row r="159" s="1" customFormat="1" ht="16.8" spans="1:52">
      <c r="A159" s="6"/>
      <c r="B159" s="6"/>
      <c r="C159" s="8">
        <v>5</v>
      </c>
      <c r="D159" s="9">
        <v>14.0407096774194</v>
      </c>
      <c r="E159" s="12">
        <f t="shared" si="169"/>
        <v>7.44813333333333</v>
      </c>
      <c r="F159" s="8" t="s">
        <v>111</v>
      </c>
      <c r="G159" s="6">
        <v>6</v>
      </c>
      <c r="H159" s="11">
        <f t="shared" si="159"/>
        <v>14.0407096774194</v>
      </c>
      <c r="I159" s="11">
        <f t="shared" si="160"/>
        <v>287.190709677419</v>
      </c>
      <c r="J159" s="11">
        <f t="shared" si="161"/>
        <v>0.0995567057185604</v>
      </c>
      <c r="K159" s="11">
        <f t="shared" si="170"/>
        <v>75.9047916666667</v>
      </c>
      <c r="L159" s="11">
        <f t="shared" si="171"/>
        <v>0.759047916666667</v>
      </c>
      <c r="M159" s="6" t="s">
        <v>109</v>
      </c>
      <c r="N159" s="6"/>
      <c r="O159" s="11">
        <f t="shared" si="172"/>
        <v>1.6251849213909</v>
      </c>
      <c r="P159" s="11">
        <f t="shared" si="162"/>
        <v>0.161798056957155</v>
      </c>
      <c r="Q159" s="15">
        <f t="shared" si="173"/>
        <v>0.0420674948088604</v>
      </c>
      <c r="R159" s="11">
        <f t="shared" si="174"/>
        <v>0.197352458333333</v>
      </c>
      <c r="S159" s="16">
        <f t="shared" si="163"/>
        <v>0.21315921354173</v>
      </c>
      <c r="T159" s="3">
        <v>0.01</v>
      </c>
      <c r="U159" s="17">
        <f t="shared" si="164"/>
        <v>0.0021315921354173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0.005</v>
      </c>
      <c r="AF159" s="3">
        <v>0.49</v>
      </c>
      <c r="AG159" s="17">
        <f t="shared" si="165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6"/>
        <v>0.0075</v>
      </c>
      <c r="AT159" s="2">
        <f t="shared" si="167"/>
        <v>0.0120815921354173</v>
      </c>
      <c r="AU159" s="24">
        <f t="shared" si="177"/>
        <v>75.9047916666667</v>
      </c>
      <c r="AV159" s="1">
        <f t="shared" si="175"/>
        <v>0.26</v>
      </c>
      <c r="AW159" s="2">
        <f t="shared" si="176"/>
        <v>1.41666666666667</v>
      </c>
      <c r="AX159" s="1">
        <f t="shared" si="168"/>
        <v>2263.12836982292</v>
      </c>
      <c r="AZ159" s="2"/>
    </row>
    <row r="160" s="1" customFormat="1" ht="16.8" spans="1:52">
      <c r="A160" s="6"/>
      <c r="B160" s="6"/>
      <c r="C160" s="8">
        <v>6</v>
      </c>
      <c r="D160" s="9">
        <v>19.9688666666667</v>
      </c>
      <c r="E160" s="12">
        <f t="shared" si="169"/>
        <v>14.0407096774194</v>
      </c>
      <c r="F160" s="8" t="s">
        <v>109</v>
      </c>
      <c r="G160" s="6">
        <v>7</v>
      </c>
      <c r="H160" s="11">
        <f t="shared" si="159"/>
        <v>19.9688666666667</v>
      </c>
      <c r="I160" s="11">
        <f t="shared" si="160"/>
        <v>293.118866666667</v>
      </c>
      <c r="J160" s="11">
        <f t="shared" si="161"/>
        <v>0.197632076509587</v>
      </c>
      <c r="K160" s="11">
        <f t="shared" si="170"/>
        <v>75.9047916666667</v>
      </c>
      <c r="L160" s="11">
        <f t="shared" si="171"/>
        <v>0.759047916666667</v>
      </c>
      <c r="M160" s="6" t="s">
        <v>109</v>
      </c>
      <c r="N160" s="6"/>
      <c r="O160" s="11">
        <f t="shared" si="172"/>
        <v>2.22243478110041</v>
      </c>
      <c r="P160" s="11">
        <f t="shared" si="162"/>
        <v>0.439224400696002</v>
      </c>
      <c r="Q160" s="15">
        <f t="shared" si="173"/>
        <v>0.114198344180961</v>
      </c>
      <c r="R160" s="11">
        <f t="shared" si="174"/>
        <v>0.197352458333333</v>
      </c>
      <c r="S160" s="16">
        <f t="shared" si="163"/>
        <v>0.578651743917356</v>
      </c>
      <c r="T160" s="3">
        <v>0.01</v>
      </c>
      <c r="U160" s="17">
        <f t="shared" si="164"/>
        <v>0.00578651743917356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0.005</v>
      </c>
      <c r="AF160" s="3">
        <v>0.49</v>
      </c>
      <c r="AG160" s="17">
        <f t="shared" si="165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6"/>
        <v>0.0075</v>
      </c>
      <c r="AT160" s="2">
        <f t="shared" si="167"/>
        <v>0.0157365174391736</v>
      </c>
      <c r="AU160" s="24">
        <f t="shared" si="177"/>
        <v>75.9047916666667</v>
      </c>
      <c r="AV160" s="1">
        <f t="shared" si="175"/>
        <v>0.26</v>
      </c>
      <c r="AW160" s="2">
        <f t="shared" si="176"/>
        <v>1.41666666666667</v>
      </c>
      <c r="AX160" s="1">
        <f t="shared" si="168"/>
        <v>2947.77034844645</v>
      </c>
      <c r="AZ160" s="2"/>
    </row>
    <row r="161" s="1" customFormat="1" ht="16.8" spans="1:52">
      <c r="A161" s="6"/>
      <c r="B161" s="6"/>
      <c r="C161" s="8">
        <v>7</v>
      </c>
      <c r="D161" s="9">
        <v>23.3727096774194</v>
      </c>
      <c r="E161" s="12">
        <f t="shared" si="169"/>
        <v>19.9688666666667</v>
      </c>
      <c r="F161" s="8" t="s">
        <v>109</v>
      </c>
      <c r="G161" s="6">
        <v>8</v>
      </c>
      <c r="H161" s="11">
        <f t="shared" si="159"/>
        <v>23.3727096774194</v>
      </c>
      <c r="I161" s="11">
        <f t="shared" si="160"/>
        <v>296.522709677419</v>
      </c>
      <c r="J161" s="11">
        <f t="shared" si="161"/>
        <v>0.28937453192716</v>
      </c>
      <c r="K161" s="11">
        <f t="shared" si="170"/>
        <v>75.9047916666667</v>
      </c>
      <c r="L161" s="11">
        <f t="shared" si="171"/>
        <v>0.759047916666667</v>
      </c>
      <c r="M161" s="6" t="s">
        <v>109</v>
      </c>
      <c r="N161" s="6"/>
      <c r="O161" s="11">
        <f t="shared" si="172"/>
        <v>2.54225829707107</v>
      </c>
      <c r="P161" s="11">
        <f t="shared" si="162"/>
        <v>0.735664804752881</v>
      </c>
      <c r="Q161" s="15">
        <f t="shared" si="173"/>
        <v>0.191272849235749</v>
      </c>
      <c r="R161" s="11">
        <f t="shared" si="174"/>
        <v>0.197352458333333</v>
      </c>
      <c r="S161" s="16">
        <f t="shared" si="163"/>
        <v>0.969194155730681</v>
      </c>
      <c r="T161" s="3">
        <v>0.01</v>
      </c>
      <c r="U161" s="17">
        <f t="shared" si="164"/>
        <v>0.00969194155730681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0.005</v>
      </c>
      <c r="AF161" s="3">
        <v>0.49</v>
      </c>
      <c r="AG161" s="17">
        <f t="shared" si="165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6"/>
        <v>0.0075</v>
      </c>
      <c r="AT161" s="2">
        <f t="shared" si="167"/>
        <v>0.0196419415573068</v>
      </c>
      <c r="AU161" s="24">
        <f t="shared" si="177"/>
        <v>75.9047916666667</v>
      </c>
      <c r="AV161" s="1">
        <f t="shared" si="175"/>
        <v>0.26</v>
      </c>
      <c r="AW161" s="2">
        <f t="shared" si="176"/>
        <v>1.41666666666667</v>
      </c>
      <c r="AX161" s="1">
        <f t="shared" si="168"/>
        <v>3679.33585892481</v>
      </c>
      <c r="AZ161" s="2"/>
    </row>
    <row r="162" s="1" customFormat="1" ht="16.8" spans="1:52">
      <c r="A162" s="6"/>
      <c r="B162" s="6"/>
      <c r="C162" s="8">
        <v>8</v>
      </c>
      <c r="D162" s="9">
        <v>19.4035161290323</v>
      </c>
      <c r="E162" s="12">
        <f t="shared" si="169"/>
        <v>23.3727096774194</v>
      </c>
      <c r="F162" s="8" t="s">
        <v>109</v>
      </c>
      <c r="G162" s="6">
        <v>9</v>
      </c>
      <c r="H162" s="11">
        <f t="shared" si="159"/>
        <v>19.4035161290323</v>
      </c>
      <c r="I162" s="11">
        <f t="shared" si="160"/>
        <v>292.553516129032</v>
      </c>
      <c r="J162" s="11">
        <f t="shared" si="161"/>
        <v>0.185344188455455</v>
      </c>
      <c r="K162" s="11">
        <f t="shared" si="170"/>
        <v>75.9047916666667</v>
      </c>
      <c r="L162" s="11">
        <f t="shared" si="171"/>
        <v>0.759047916666667</v>
      </c>
      <c r="M162" s="6" t="s">
        <v>109</v>
      </c>
      <c r="N162" s="6"/>
      <c r="O162" s="11">
        <f t="shared" si="172"/>
        <v>2.56564140898486</v>
      </c>
      <c r="P162" s="11">
        <f t="shared" si="162"/>
        <v>0.475526724816008</v>
      </c>
      <c r="Q162" s="15">
        <f t="shared" si="173"/>
        <v>0.123636948452162</v>
      </c>
      <c r="R162" s="11">
        <f t="shared" si="174"/>
        <v>0.197352458333333</v>
      </c>
      <c r="S162" s="16">
        <f t="shared" si="163"/>
        <v>0.626477873629202</v>
      </c>
      <c r="T162" s="3">
        <v>0.01</v>
      </c>
      <c r="U162" s="17">
        <f t="shared" si="164"/>
        <v>0.00626477873629202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0.001</v>
      </c>
      <c r="AF162" s="3">
        <v>0.49</v>
      </c>
      <c r="AG162" s="17">
        <f t="shared" si="165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6"/>
        <v>0.005</v>
      </c>
      <c r="AT162" s="2">
        <f t="shared" si="167"/>
        <v>0.011754778736292</v>
      </c>
      <c r="AU162" s="24">
        <f t="shared" si="177"/>
        <v>75.9047916666667</v>
      </c>
      <c r="AV162" s="1">
        <f t="shared" si="175"/>
        <v>0.26</v>
      </c>
      <c r="AW162" s="2">
        <f t="shared" si="176"/>
        <v>1.41666666666667</v>
      </c>
      <c r="AX162" s="1">
        <f t="shared" si="168"/>
        <v>2201.9095613324</v>
      </c>
      <c r="AZ162" s="2"/>
    </row>
    <row r="163" s="1" customFormat="1" ht="16.8" spans="1:52">
      <c r="A163" s="6"/>
      <c r="B163" s="6"/>
      <c r="C163" s="8">
        <v>9</v>
      </c>
      <c r="D163" s="9">
        <v>15.2242333333333</v>
      </c>
      <c r="E163" s="12">
        <f t="shared" si="169"/>
        <v>19.4035161290323</v>
      </c>
      <c r="F163" s="8" t="s">
        <v>109</v>
      </c>
      <c r="G163" s="6">
        <v>10</v>
      </c>
      <c r="H163" s="11">
        <f t="shared" si="159"/>
        <v>15.2242333333333</v>
      </c>
      <c r="I163" s="11">
        <f t="shared" si="160"/>
        <v>288.374233333333</v>
      </c>
      <c r="J163" s="11">
        <f t="shared" si="161"/>
        <v>0.114419535804813</v>
      </c>
      <c r="K163" s="11">
        <f t="shared" si="170"/>
        <v>75.9047916666667</v>
      </c>
      <c r="L163" s="11">
        <f t="shared" si="171"/>
        <v>0.759047916666667</v>
      </c>
      <c r="M163" s="6" t="s">
        <v>109</v>
      </c>
      <c r="N163" s="6"/>
      <c r="O163" s="11">
        <f t="shared" si="172"/>
        <v>2.84916260083552</v>
      </c>
      <c r="P163" s="11">
        <f t="shared" si="162"/>
        <v>0.325999862220035</v>
      </c>
      <c r="Q163" s="15">
        <f t="shared" si="173"/>
        <v>0.0847599641772092</v>
      </c>
      <c r="R163" s="11">
        <f t="shared" si="174"/>
        <v>0.197352458333333</v>
      </c>
      <c r="S163" s="16">
        <f t="shared" si="163"/>
        <v>0.429485220974788</v>
      </c>
      <c r="T163" s="3">
        <v>0.01</v>
      </c>
      <c r="U163" s="17">
        <f t="shared" si="164"/>
        <v>0.00429485220974788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5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6"/>
        <v>0.005</v>
      </c>
      <c r="AT163" s="2">
        <f t="shared" si="167"/>
        <v>0.00978485220974788</v>
      </c>
      <c r="AU163" s="24">
        <f t="shared" si="177"/>
        <v>75.9047916666667</v>
      </c>
      <c r="AV163" s="1">
        <f t="shared" si="175"/>
        <v>0.26</v>
      </c>
      <c r="AW163" s="2">
        <f t="shared" si="176"/>
        <v>1.41666666666667</v>
      </c>
      <c r="AX163" s="1">
        <f t="shared" si="168"/>
        <v>1832.9021855893</v>
      </c>
      <c r="AZ163" s="2"/>
    </row>
    <row r="164" s="1" customFormat="1" ht="16.8" spans="1:52">
      <c r="A164" s="6"/>
      <c r="B164" s="6"/>
      <c r="C164" s="8">
        <v>10</v>
      </c>
      <c r="D164" s="9">
        <v>5.10809677419355</v>
      </c>
      <c r="E164" s="12">
        <f t="shared" si="169"/>
        <v>15.2242333333333</v>
      </c>
      <c r="F164" s="8" t="s">
        <v>109</v>
      </c>
      <c r="G164" s="6">
        <v>11</v>
      </c>
      <c r="H164" s="11">
        <f t="shared" si="159"/>
        <v>5.10809677419355</v>
      </c>
      <c r="I164" s="11">
        <f t="shared" si="160"/>
        <v>278.258096774194</v>
      </c>
      <c r="J164" s="11">
        <f t="shared" si="161"/>
        <v>0.033527251755225</v>
      </c>
      <c r="K164" s="11">
        <f t="shared" si="170"/>
        <v>75.9047916666667</v>
      </c>
      <c r="L164" s="11">
        <f t="shared" si="171"/>
        <v>0.759047916666667</v>
      </c>
      <c r="M164" s="6" t="s">
        <v>111</v>
      </c>
      <c r="N164" s="11">
        <f>(O163-P163)*$C$24/100</f>
        <v>2.39700460168471</v>
      </c>
      <c r="O164" s="11">
        <f t="shared" si="172"/>
        <v>0.885206053597441</v>
      </c>
      <c r="P164" s="11">
        <f t="shared" si="162"/>
        <v>0.0296785262142106</v>
      </c>
      <c r="Q164" s="15">
        <f t="shared" si="173"/>
        <v>0.00771641681569476</v>
      </c>
      <c r="R164" s="11">
        <f t="shared" si="174"/>
        <v>0.197352458333333</v>
      </c>
      <c r="S164" s="16">
        <f t="shared" si="163"/>
        <v>0.0390996741609448</v>
      </c>
      <c r="T164" s="3">
        <v>0.01</v>
      </c>
      <c r="U164" s="17">
        <f t="shared" si="164"/>
        <v>0.000390996741609448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5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6"/>
        <v>0.005</v>
      </c>
      <c r="AT164" s="2">
        <f t="shared" si="167"/>
        <v>0.00588099674160945</v>
      </c>
      <c r="AU164" s="24">
        <f t="shared" si="177"/>
        <v>75.9047916666667</v>
      </c>
      <c r="AV164" s="1">
        <f t="shared" si="175"/>
        <v>0.26</v>
      </c>
      <c r="AW164" s="2">
        <f t="shared" si="176"/>
        <v>1.41666666666667</v>
      </c>
      <c r="AX164" s="1">
        <f t="shared" si="168"/>
        <v>1101.63051521626</v>
      </c>
      <c r="AZ164" s="2"/>
    </row>
    <row r="165" s="1" customFormat="1" ht="16.8" spans="1:52">
      <c r="A165" s="6"/>
      <c r="B165" s="6"/>
      <c r="C165" s="8">
        <v>11</v>
      </c>
      <c r="D165" s="9">
        <v>-4.44576666666667</v>
      </c>
      <c r="E165" s="12">
        <f t="shared" si="169"/>
        <v>5.10809677419355</v>
      </c>
      <c r="F165" s="8" t="s">
        <v>111</v>
      </c>
      <c r="G165" s="6">
        <v>12</v>
      </c>
      <c r="H165" s="11">
        <f t="shared" si="159"/>
        <v>-4.44576666666667</v>
      </c>
      <c r="I165" s="11">
        <f t="shared" si="160"/>
        <v>268.704233333333</v>
      </c>
      <c r="J165" s="11">
        <f t="shared" si="161"/>
        <v>0.00966208403747378</v>
      </c>
      <c r="K165" s="11">
        <f t="shared" si="170"/>
        <v>75.9047916666667</v>
      </c>
      <c r="L165" s="11">
        <f t="shared" si="171"/>
        <v>0.759047916666667</v>
      </c>
      <c r="M165" s="6" t="s">
        <v>109</v>
      </c>
      <c r="N165" s="6"/>
      <c r="O165" s="11">
        <f t="shared" si="172"/>
        <v>1.6145754440499</v>
      </c>
      <c r="P165" s="11">
        <f t="shared" si="162"/>
        <v>0.0156001636252517</v>
      </c>
      <c r="Q165" s="15">
        <f t="shared" si="173"/>
        <v>0.00405604254256543</v>
      </c>
      <c r="R165" s="11">
        <f t="shared" si="174"/>
        <v>0.197352458333333</v>
      </c>
      <c r="S165" s="16">
        <f t="shared" si="163"/>
        <v>0.0205522777715526</v>
      </c>
      <c r="T165" s="3">
        <v>0.01</v>
      </c>
      <c r="U165" s="17">
        <f t="shared" si="164"/>
        <v>0.000205522777715526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5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6"/>
        <v>0.005</v>
      </c>
      <c r="AT165" s="2">
        <f t="shared" si="167"/>
        <v>0.00569552277771553</v>
      </c>
      <c r="AU165" s="24">
        <f t="shared" si="177"/>
        <v>75.9047916666667</v>
      </c>
      <c r="AV165" s="1">
        <f t="shared" si="175"/>
        <v>0.26</v>
      </c>
      <c r="AW165" s="2">
        <f t="shared" si="176"/>
        <v>1.41666666666667</v>
      </c>
      <c r="AX165" s="1">
        <f t="shared" si="168"/>
        <v>1066.88746274048</v>
      </c>
      <c r="AY165" s="1">
        <f>SUM(AX154:AX165)</f>
        <v>21369.5333154906</v>
      </c>
      <c r="AZ165" s="2"/>
    </row>
    <row r="166" s="1" customFormat="1" ht="16.8" spans="1:46">
      <c r="A166" s="6"/>
      <c r="B166" s="6"/>
      <c r="C166" s="8">
        <v>12</v>
      </c>
      <c r="D166" s="9">
        <v>-11.686935483871</v>
      </c>
      <c r="E166" s="12">
        <f t="shared" si="169"/>
        <v>-4.44576666666667</v>
      </c>
      <c r="F166" s="8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51"/>
  <sheetViews>
    <sheetView workbookViewId="0">
      <selection activeCell="K17" sqref="K17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/>
    <col min="29" max="29" width="8.88461538461539" style="1"/>
    <col min="30" max="30" width="10.2211538461538" style="1" customWidth="1"/>
    <col min="31" max="31" width="10" style="1"/>
    <col min="32" max="33" width="15.6634615384615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55" width="11.4423076923077" style="1" customWidth="1"/>
    <col min="56" max="57" width="8.88461538461539" style="1"/>
    <col min="58" max="58" width="9" style="1"/>
    <col min="59" max="60" width="11.4423076923077" style="1"/>
    <col min="61" max="61" width="9" style="1"/>
    <col min="62" max="63" width="16.2211538461538" style="1" customWidth="1"/>
    <col min="64" max="64" width="11.4423076923077" style="1"/>
    <col min="65" max="65" width="10" style="1"/>
    <col min="66" max="66" width="15.6634615384615" style="1"/>
    <col min="67" max="67" width="14.3365384615385" style="1" customWidth="1"/>
    <col min="68" max="69" width="8.88461538461539" style="1"/>
    <col min="70" max="70" width="11.4423076923077" style="1" customWidth="1"/>
    <col min="71" max="72" width="8.88461538461539" style="1"/>
    <col min="73" max="73" width="11.4423076923077" style="1"/>
    <col min="74" max="74" width="16.2211538461538" style="1" customWidth="1"/>
    <col min="75" max="75" width="8.88461538461539" style="1"/>
    <col min="76" max="76" width="11.4423076923077" style="1" customWidth="1"/>
    <col min="77" max="77" width="15.6634615384615" style="1"/>
    <col min="78" max="79" width="8.88461538461539" style="1"/>
    <col min="80" max="80" width="16.2211538461538" style="1" customWidth="1"/>
    <col min="81" max="82" width="15.6634615384615" style="1"/>
    <col min="83" max="84" width="8.88461538461539" style="1"/>
    <col min="85" max="85" width="15.6634615384615" style="1" customWidth="1"/>
    <col min="86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ht="16.8" spans="1:46">
      <c r="A3" s="4"/>
      <c r="B3" s="5" t="s">
        <v>41</v>
      </c>
      <c r="C3" s="3"/>
      <c r="D3" s="3"/>
      <c r="E3" s="3">
        <v>460</v>
      </c>
      <c r="F3" s="3">
        <v>769.42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ht="16.8" spans="1:46">
      <c r="A4" s="4"/>
      <c r="B4" s="5" t="s">
        <v>42</v>
      </c>
      <c r="C4" s="3"/>
      <c r="D4" s="3"/>
      <c r="E4" s="3">
        <v>28.1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ht="16.8" spans="1:46">
      <c r="A5" s="4"/>
      <c r="B5" s="5" t="s">
        <v>43</v>
      </c>
      <c r="C5" s="3"/>
      <c r="D5" s="3"/>
      <c r="E5" s="3">
        <v>5.93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ht="16.8" spans="1:46">
      <c r="A7" s="4"/>
      <c r="B7" s="5" t="s">
        <v>45</v>
      </c>
      <c r="C7" s="3"/>
      <c r="D7" s="3"/>
      <c r="E7" s="3">
        <v>595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ht="16.8" spans="1:46">
      <c r="A8" s="4"/>
      <c r="B8" s="5" t="s">
        <v>46</v>
      </c>
      <c r="C8" s="3"/>
      <c r="D8" s="3"/>
      <c r="E8" s="3">
        <v>610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ht="16.8" spans="1:46">
      <c r="A9" s="4" t="s">
        <v>47</v>
      </c>
      <c r="B9" s="5"/>
      <c r="C9" s="3"/>
      <c r="D9" s="3"/>
      <c r="E9" s="3">
        <v>2900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ht="16.8" spans="1:46">
      <c r="A10" s="4" t="s">
        <v>48</v>
      </c>
      <c r="B10" s="5"/>
      <c r="C10" s="3"/>
      <c r="D10" s="3"/>
      <c r="E10" s="3">
        <v>4.6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ht="16.8" spans="1:46">
      <c r="A11" s="4" t="s">
        <v>49</v>
      </c>
      <c r="B11" s="5"/>
      <c r="C11" s="3"/>
      <c r="D11" s="3"/>
      <c r="E11" s="3">
        <v>30.8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ht="16.8" spans="1:46">
      <c r="A12" s="4" t="s">
        <v>50</v>
      </c>
      <c r="B12" s="5"/>
      <c r="C12" s="3"/>
      <c r="D12" s="3"/>
      <c r="E12" s="3">
        <v>2.8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79384223.4581432</v>
      </c>
      <c r="J16" s="10" t="s">
        <v>35</v>
      </c>
      <c r="K16" s="10">
        <f>I16/(10000*1000)</f>
        <v>7.93842234581432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-7.9831935483871</v>
      </c>
      <c r="E29" s="8"/>
      <c r="F29" s="8"/>
      <c r="G29" s="6">
        <v>1</v>
      </c>
      <c r="H29" s="11">
        <f t="shared" ref="H29:H40" si="0">E30</f>
        <v>-7.9831935483871</v>
      </c>
      <c r="I29" s="11">
        <f t="shared" ref="I29:I40" si="1">H29+273.15</f>
        <v>265.166806451613</v>
      </c>
      <c r="J29" s="11">
        <f t="shared" ref="J29:J40" si="2">EXP(($C$18*(I29-$C$16))/($C$19*I29*$C$16))</f>
        <v>0.00595842455559303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0.00591914860706408</v>
      </c>
      <c r="Q29" s="15">
        <f t="shared" ref="Q29:Q40" si="6">P29*$B$31</f>
        <v>0.00076948931891833</v>
      </c>
      <c r="R29" s="11">
        <f t="shared" ref="R29:R40" si="7">L29*$B$31</f>
        <v>0.129143083333333</v>
      </c>
      <c r="S29" s="16">
        <f t="shared" ref="S29:S40" si="8">Q29/R29</f>
        <v>0.00595842455559304</v>
      </c>
      <c r="T29" s="3">
        <v>0.01</v>
      </c>
      <c r="U29" s="17">
        <f t="shared" ref="U29:U40" si="9">S29*T29</f>
        <v>5.95842455559304e-5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0.0219595842455559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2.34166666666667</v>
      </c>
      <c r="AU29" s="1">
        <f t="shared" ref="AU29:AU40" si="17">AT29*10000*AS29*0.67*AR29*AQ29</f>
        <v>4449.33536077064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-9.8781935483871</v>
      </c>
      <c r="E30" s="12">
        <f t="shared" ref="E30:E41" si="18">D29</f>
        <v>-7.9831935483871</v>
      </c>
      <c r="F30" s="8" t="s">
        <v>109</v>
      </c>
      <c r="G30" s="6">
        <v>2</v>
      </c>
      <c r="H30" s="11">
        <f t="shared" si="0"/>
        <v>-9.8781935483871</v>
      </c>
      <c r="I30" s="11">
        <f t="shared" si="1"/>
        <v>263.271806451613</v>
      </c>
      <c r="J30" s="11">
        <f t="shared" si="2"/>
        <v>0.0045745278464015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1.9808975180596</v>
      </c>
      <c r="P30" s="11">
        <f t="shared" si="5"/>
        <v>0.00906167085723126</v>
      </c>
      <c r="Q30" s="15">
        <f t="shared" si="6"/>
        <v>0.00117801721144006</v>
      </c>
      <c r="R30" s="11">
        <f t="shared" si="7"/>
        <v>0.129143083333333</v>
      </c>
      <c r="S30" s="16">
        <f t="shared" si="8"/>
        <v>0.00912179871375277</v>
      </c>
      <c r="T30" s="3">
        <v>0.01</v>
      </c>
      <c r="U30" s="17">
        <f t="shared" si="9"/>
        <v>9.12179871375277e-5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0.0219912179871375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2.34166666666667</v>
      </c>
      <c r="AU30" s="1">
        <f t="shared" si="17"/>
        <v>4455.7448229644</v>
      </c>
    </row>
    <row r="31" s="1" customFormat="1" ht="16.8" spans="1:47">
      <c r="A31" s="6" t="s">
        <v>72</v>
      </c>
      <c r="B31" s="6">
        <v>0.13</v>
      </c>
      <c r="C31" s="8">
        <v>2</v>
      </c>
      <c r="D31" s="9">
        <v>-3.4075</v>
      </c>
      <c r="E31" s="12">
        <f t="shared" si="18"/>
        <v>-9.8781935483871</v>
      </c>
      <c r="F31" s="8" t="s">
        <v>109</v>
      </c>
      <c r="G31" s="6">
        <v>3</v>
      </c>
      <c r="H31" s="11">
        <f t="shared" si="0"/>
        <v>-3.4075</v>
      </c>
      <c r="I31" s="11">
        <f t="shared" si="1"/>
        <v>269.7425</v>
      </c>
      <c r="J31" s="11">
        <f t="shared" si="2"/>
        <v>0.0111082245340508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2.9652441805357</v>
      </c>
      <c r="P31" s="11">
        <f t="shared" si="5"/>
        <v>0.0329385981556782</v>
      </c>
      <c r="Q31" s="15">
        <f t="shared" si="6"/>
        <v>0.00428201776023816</v>
      </c>
      <c r="R31" s="11">
        <f t="shared" si="7"/>
        <v>0.129143083333333</v>
      </c>
      <c r="S31" s="16">
        <f t="shared" si="8"/>
        <v>0.0331571590960531</v>
      </c>
      <c r="T31" s="3">
        <v>0.01</v>
      </c>
      <c r="U31" s="17">
        <f t="shared" si="9"/>
        <v>0.000331571590960531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0.0222315715909605</v>
      </c>
      <c r="AR31" s="24">
        <f t="shared" si="15"/>
        <v>99.3408333333333</v>
      </c>
      <c r="AS31" s="1">
        <f t="shared" si="16"/>
        <v>0.13</v>
      </c>
      <c r="AT31" s="2">
        <f t="shared" si="20"/>
        <v>2.34166666666667</v>
      </c>
      <c r="AU31" s="1">
        <f t="shared" si="17"/>
        <v>4504.44400490791</v>
      </c>
    </row>
    <row r="32" s="1" customFormat="1" ht="16.8" spans="1:47">
      <c r="A32" s="6"/>
      <c r="B32" s="6"/>
      <c r="C32" s="8">
        <v>3</v>
      </c>
      <c r="D32" s="9">
        <v>4.48741935483871</v>
      </c>
      <c r="E32" s="12">
        <f t="shared" si="18"/>
        <v>-3.4075</v>
      </c>
      <c r="F32" s="8" t="s">
        <v>109</v>
      </c>
      <c r="G32" s="6">
        <v>4</v>
      </c>
      <c r="H32" s="11">
        <f t="shared" si="0"/>
        <v>4.48741935483871</v>
      </c>
      <c r="I32" s="11">
        <f t="shared" si="1"/>
        <v>277.637419354839</v>
      </c>
      <c r="J32" s="11">
        <f t="shared" si="2"/>
        <v>0.0310044807030531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3.92571391571336</v>
      </c>
      <c r="P32" s="11">
        <f t="shared" si="5"/>
        <v>0.121714721345442</v>
      </c>
      <c r="Q32" s="15">
        <f t="shared" si="6"/>
        <v>0.0158229137749075</v>
      </c>
      <c r="R32" s="11">
        <f t="shared" si="7"/>
        <v>0.129143083333333</v>
      </c>
      <c r="S32" s="16">
        <f t="shared" si="8"/>
        <v>0.122522347821499</v>
      </c>
      <c r="T32" s="3">
        <v>0.01</v>
      </c>
      <c r="U32" s="17">
        <f t="shared" si="9"/>
        <v>0.00122522347821499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0.023125223478215</v>
      </c>
      <c r="AR32" s="24">
        <f t="shared" si="15"/>
        <v>99.3408333333333</v>
      </c>
      <c r="AS32" s="1">
        <f t="shared" si="16"/>
        <v>0.13</v>
      </c>
      <c r="AT32" s="2">
        <f t="shared" si="20"/>
        <v>2.34166666666667</v>
      </c>
      <c r="AU32" s="1">
        <f t="shared" si="17"/>
        <v>4685.51104596474</v>
      </c>
    </row>
    <row r="33" s="1" customFormat="1" ht="16.8" spans="1:47">
      <c r="A33" s="6"/>
      <c r="B33" s="6"/>
      <c r="C33" s="8">
        <v>4</v>
      </c>
      <c r="D33" s="9">
        <v>10.8307333333333</v>
      </c>
      <c r="E33" s="12">
        <f t="shared" si="18"/>
        <v>4.48741935483871</v>
      </c>
      <c r="F33" s="8" t="s">
        <v>109</v>
      </c>
      <c r="G33" s="6">
        <v>5</v>
      </c>
      <c r="H33" s="11">
        <f t="shared" si="0"/>
        <v>10.8307333333333</v>
      </c>
      <c r="I33" s="11">
        <f t="shared" si="1"/>
        <v>283.980733333333</v>
      </c>
      <c r="J33" s="11">
        <f t="shared" si="2"/>
        <v>0.0678635056027606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3.61379923464952</v>
      </c>
      <c r="O33" s="11">
        <f t="shared" si="19"/>
        <v>1.18360829305173</v>
      </c>
      <c r="P33" s="11">
        <f t="shared" si="5"/>
        <v>0.0803238080269899</v>
      </c>
      <c r="Q33" s="15">
        <f t="shared" si="6"/>
        <v>0.0104420950435087</v>
      </c>
      <c r="R33" s="11">
        <f t="shared" si="7"/>
        <v>0.129143083333333</v>
      </c>
      <c r="S33" s="16">
        <f t="shared" si="8"/>
        <v>0.0808567890279997</v>
      </c>
      <c r="T33" s="3">
        <v>0.01</v>
      </c>
      <c r="U33" s="17">
        <f t="shared" si="9"/>
        <v>0.000808567890279997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0.03025856789028</v>
      </c>
      <c r="AR33" s="24">
        <f t="shared" si="15"/>
        <v>99.3408333333333</v>
      </c>
      <c r="AS33" s="1">
        <f t="shared" si="16"/>
        <v>0.13</v>
      </c>
      <c r="AT33" s="2">
        <f t="shared" si="20"/>
        <v>2.34166666666667</v>
      </c>
      <c r="AU33" s="1">
        <f t="shared" si="17"/>
        <v>6130.83173957393</v>
      </c>
    </row>
    <row r="34" s="1" customFormat="1" ht="16.8" spans="1:47">
      <c r="A34" s="6"/>
      <c r="B34" s="6"/>
      <c r="C34" s="8">
        <v>5</v>
      </c>
      <c r="D34" s="9">
        <v>16.2896774193548</v>
      </c>
      <c r="E34" s="12">
        <f t="shared" si="18"/>
        <v>10.8307333333333</v>
      </c>
      <c r="F34" s="8" t="s">
        <v>111</v>
      </c>
      <c r="G34" s="6">
        <v>6</v>
      </c>
      <c r="H34" s="11">
        <f t="shared" si="0"/>
        <v>16.2896774193548</v>
      </c>
      <c r="I34" s="11">
        <f t="shared" si="1"/>
        <v>289.439677419355</v>
      </c>
      <c r="J34" s="11">
        <f t="shared" si="2"/>
        <v>0.129562139448638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2.09669281835807</v>
      </c>
      <c r="P34" s="11">
        <f t="shared" si="5"/>
        <v>0.271652007313066</v>
      </c>
      <c r="Q34" s="15">
        <f t="shared" si="6"/>
        <v>0.0353147609506986</v>
      </c>
      <c r="R34" s="11">
        <f t="shared" si="7"/>
        <v>0.129143083333333</v>
      </c>
      <c r="S34" s="16">
        <f t="shared" si="8"/>
        <v>0.273454528412855</v>
      </c>
      <c r="T34" s="3">
        <v>0.01</v>
      </c>
      <c r="U34" s="17">
        <f t="shared" si="9"/>
        <v>0.00273454528412855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0.0321845452841285</v>
      </c>
      <c r="AR34" s="24">
        <f t="shared" si="15"/>
        <v>99.3408333333333</v>
      </c>
      <c r="AS34" s="1">
        <f t="shared" si="16"/>
        <v>0.13</v>
      </c>
      <c r="AT34" s="2">
        <f t="shared" si="20"/>
        <v>2.34166666666667</v>
      </c>
      <c r="AU34" s="1">
        <f t="shared" si="17"/>
        <v>6521.06314043614</v>
      </c>
    </row>
    <row r="35" s="1" customFormat="1" ht="16.8" spans="1:47">
      <c r="A35" s="6"/>
      <c r="B35" s="6"/>
      <c r="C35" s="8">
        <v>6</v>
      </c>
      <c r="D35" s="9">
        <v>20.8562</v>
      </c>
      <c r="E35" s="12">
        <f t="shared" si="18"/>
        <v>16.2896774193548</v>
      </c>
      <c r="F35" s="8" t="s">
        <v>109</v>
      </c>
      <c r="G35" s="6">
        <v>7</v>
      </c>
      <c r="H35" s="11">
        <f t="shared" si="0"/>
        <v>20.8562</v>
      </c>
      <c r="I35" s="11">
        <f t="shared" si="1"/>
        <v>294.0062</v>
      </c>
      <c r="J35" s="11">
        <f t="shared" si="2"/>
        <v>0.218472738206134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2.81844914437834</v>
      </c>
      <c r="P35" s="11">
        <f t="shared" si="5"/>
        <v>0.61575430206707</v>
      </c>
      <c r="Q35" s="15">
        <f t="shared" si="6"/>
        <v>0.0800480592687191</v>
      </c>
      <c r="R35" s="11">
        <f t="shared" si="7"/>
        <v>0.129143083333333</v>
      </c>
      <c r="S35" s="16">
        <f t="shared" si="8"/>
        <v>0.619840081269439</v>
      </c>
      <c r="T35" s="3">
        <v>0.01</v>
      </c>
      <c r="U35" s="17">
        <f t="shared" si="9"/>
        <v>0.0061984008126944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0.0356484008126944</v>
      </c>
      <c r="AR35" s="24">
        <f t="shared" si="15"/>
        <v>99.3408333333333</v>
      </c>
      <c r="AS35" s="1">
        <f t="shared" si="16"/>
        <v>0.13</v>
      </c>
      <c r="AT35" s="2">
        <f t="shared" si="20"/>
        <v>2.34166666666667</v>
      </c>
      <c r="AU35" s="1">
        <f t="shared" si="17"/>
        <v>7222.8913132973</v>
      </c>
    </row>
    <row r="36" s="1" customFormat="1" ht="16.8" spans="1:47">
      <c r="A36" s="6"/>
      <c r="B36" s="6"/>
      <c r="C36" s="8">
        <v>7</v>
      </c>
      <c r="D36" s="9">
        <v>25.0563225806452</v>
      </c>
      <c r="E36" s="12">
        <f t="shared" si="18"/>
        <v>20.8562</v>
      </c>
      <c r="F36" s="8" t="s">
        <v>109</v>
      </c>
      <c r="G36" s="6">
        <v>8</v>
      </c>
      <c r="H36" s="11">
        <f t="shared" si="0"/>
        <v>25.0563225806452</v>
      </c>
      <c r="I36" s="11">
        <f t="shared" si="1"/>
        <v>298.206322580645</v>
      </c>
      <c r="J36" s="11">
        <f t="shared" si="2"/>
        <v>0.348316128726627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3.1961031756446</v>
      </c>
      <c r="P36" s="11">
        <f t="shared" si="5"/>
        <v>1.11325428515141</v>
      </c>
      <c r="Q36" s="15">
        <f t="shared" si="6"/>
        <v>0.144723057069683</v>
      </c>
      <c r="R36" s="11">
        <f t="shared" si="7"/>
        <v>0.129143083333333</v>
      </c>
      <c r="S36" s="16">
        <f t="shared" si="8"/>
        <v>1.12064117825138</v>
      </c>
      <c r="T36" s="3">
        <v>0.01</v>
      </c>
      <c r="U36" s="17">
        <f t="shared" si="9"/>
        <v>0.0112064117825138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0.0406564117825138</v>
      </c>
      <c r="AR36" s="24">
        <f t="shared" si="15"/>
        <v>99.3408333333333</v>
      </c>
      <c r="AS36" s="1">
        <f t="shared" si="16"/>
        <v>0.13</v>
      </c>
      <c r="AT36" s="2">
        <f t="shared" si="20"/>
        <v>2.34166666666667</v>
      </c>
      <c r="AU36" s="1">
        <f t="shared" si="17"/>
        <v>8237.58813296292</v>
      </c>
    </row>
    <row r="37" s="1" customFormat="1" ht="16.8" spans="1:47">
      <c r="A37" s="6"/>
      <c r="B37" s="6"/>
      <c r="C37" s="8">
        <v>8</v>
      </c>
      <c r="D37" s="9">
        <v>22.5930967741935</v>
      </c>
      <c r="E37" s="12">
        <f t="shared" si="18"/>
        <v>25.0563225806452</v>
      </c>
      <c r="F37" s="8" t="s">
        <v>109</v>
      </c>
      <c r="G37" s="6">
        <v>9</v>
      </c>
      <c r="H37" s="11">
        <f t="shared" si="0"/>
        <v>22.5930967741935</v>
      </c>
      <c r="I37" s="11">
        <f t="shared" si="1"/>
        <v>295.743096774193</v>
      </c>
      <c r="J37" s="11">
        <f t="shared" si="2"/>
        <v>0.265379484583836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3.07625722382653</v>
      </c>
      <c r="P37" s="11">
        <f t="shared" si="5"/>
        <v>0.816375556506387</v>
      </c>
      <c r="Q37" s="15">
        <f t="shared" si="6"/>
        <v>0.10612882234583</v>
      </c>
      <c r="R37" s="11">
        <f t="shared" si="7"/>
        <v>0.129143083333333</v>
      </c>
      <c r="S37" s="16">
        <f t="shared" si="8"/>
        <v>0.821792538992582</v>
      </c>
      <c r="T37" s="3">
        <v>0.01</v>
      </c>
      <c r="U37" s="17">
        <f t="shared" si="9"/>
        <v>0.00821792538992582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0.0376679253899258</v>
      </c>
      <c r="AR37" s="24">
        <f t="shared" si="15"/>
        <v>99.3408333333333</v>
      </c>
      <c r="AS37" s="1">
        <f t="shared" si="16"/>
        <v>0.13</v>
      </c>
      <c r="AT37" s="2">
        <f t="shared" si="20"/>
        <v>2.34166666666667</v>
      </c>
      <c r="AU37" s="1">
        <f t="shared" si="17"/>
        <v>7632.07675200794</v>
      </c>
    </row>
    <row r="38" s="1" customFormat="1" ht="16.8" spans="1:47">
      <c r="A38" s="6"/>
      <c r="B38" s="6"/>
      <c r="C38" s="8">
        <v>9</v>
      </c>
      <c r="D38" s="9">
        <v>19.0397333333333</v>
      </c>
      <c r="E38" s="12">
        <f t="shared" si="18"/>
        <v>22.5930967741935</v>
      </c>
      <c r="F38" s="8" t="s">
        <v>109</v>
      </c>
      <c r="G38" s="6">
        <v>10</v>
      </c>
      <c r="H38" s="11">
        <f t="shared" si="0"/>
        <v>19.0397333333333</v>
      </c>
      <c r="I38" s="11">
        <f t="shared" si="1"/>
        <v>292.189733333333</v>
      </c>
      <c r="J38" s="11">
        <f t="shared" si="2"/>
        <v>0.177821037553661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3.25329000065348</v>
      </c>
      <c r="P38" s="11">
        <f t="shared" si="5"/>
        <v>0.578503403379151</v>
      </c>
      <c r="Q38" s="15">
        <f t="shared" si="6"/>
        <v>0.0752054424392897</v>
      </c>
      <c r="R38" s="11">
        <f t="shared" si="7"/>
        <v>0.129143083333333</v>
      </c>
      <c r="S38" s="16">
        <f t="shared" si="8"/>
        <v>0.582342007780439</v>
      </c>
      <c r="T38" s="3">
        <v>0.01</v>
      </c>
      <c r="U38" s="17">
        <f t="shared" si="9"/>
        <v>0.00582342007780439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0.0277234200778044</v>
      </c>
      <c r="AR38" s="24">
        <f t="shared" si="15"/>
        <v>99.3408333333333</v>
      </c>
      <c r="AS38" s="1">
        <f t="shared" si="16"/>
        <v>0.13</v>
      </c>
      <c r="AT38" s="2">
        <f t="shared" si="20"/>
        <v>2.34166666666667</v>
      </c>
      <c r="AU38" s="1">
        <f t="shared" si="17"/>
        <v>5617.17343526834</v>
      </c>
    </row>
    <row r="39" s="1" customFormat="1" ht="16.8" spans="1:47">
      <c r="A39" s="6"/>
      <c r="B39" s="6"/>
      <c r="C39" s="8">
        <v>10</v>
      </c>
      <c r="D39" s="9">
        <v>10.3102258064516</v>
      </c>
      <c r="E39" s="12">
        <f t="shared" si="18"/>
        <v>19.0397333333333</v>
      </c>
      <c r="F39" s="8" t="s">
        <v>109</v>
      </c>
      <c r="G39" s="6">
        <v>11</v>
      </c>
      <c r="H39" s="11">
        <f t="shared" si="0"/>
        <v>10.3102258064516</v>
      </c>
      <c r="I39" s="11">
        <f t="shared" si="1"/>
        <v>283.460225806452</v>
      </c>
      <c r="J39" s="11">
        <f t="shared" si="2"/>
        <v>0.0637225717513488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2.54104726741061</v>
      </c>
      <c r="O39" s="11">
        <f t="shared" si="19"/>
        <v>1.12714766319705</v>
      </c>
      <c r="P39" s="11">
        <f t="shared" si="5"/>
        <v>0.0718247478424392</v>
      </c>
      <c r="Q39" s="15">
        <f t="shared" si="6"/>
        <v>0.00933721721951709</v>
      </c>
      <c r="R39" s="11">
        <f t="shared" si="7"/>
        <v>0.129143083333333</v>
      </c>
      <c r="S39" s="16">
        <f t="shared" si="8"/>
        <v>0.0723013341366232</v>
      </c>
      <c r="T39" s="3">
        <v>0.01</v>
      </c>
      <c r="U39" s="17">
        <f t="shared" si="9"/>
        <v>0.000723013341366232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0.0226230133413662</v>
      </c>
      <c r="AR39" s="24">
        <f t="shared" si="15"/>
        <v>99.3408333333333</v>
      </c>
      <c r="AS39" s="1">
        <f t="shared" si="16"/>
        <v>0.13</v>
      </c>
      <c r="AT39" s="2">
        <f t="shared" si="20"/>
        <v>2.34166666666667</v>
      </c>
      <c r="AU39" s="1">
        <f t="shared" si="17"/>
        <v>4583.75587175778</v>
      </c>
    </row>
    <row r="40" s="1" customFormat="1" ht="16.8" spans="1:48">
      <c r="A40" s="6"/>
      <c r="B40" s="6"/>
      <c r="C40" s="8">
        <v>11</v>
      </c>
      <c r="D40" s="9">
        <v>1.57246666666667</v>
      </c>
      <c r="E40" s="12">
        <f t="shared" si="18"/>
        <v>10.3102258064516</v>
      </c>
      <c r="F40" s="8" t="s">
        <v>111</v>
      </c>
      <c r="G40" s="6">
        <v>12</v>
      </c>
      <c r="H40" s="11">
        <f t="shared" si="0"/>
        <v>1.57246666666667</v>
      </c>
      <c r="I40" s="11">
        <f t="shared" si="1"/>
        <v>274.722466666667</v>
      </c>
      <c r="J40" s="11">
        <f t="shared" si="2"/>
        <v>0.0213706506034558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2.04873124868794</v>
      </c>
      <c r="P40" s="11">
        <f t="shared" si="5"/>
        <v>0.0437827196960918</v>
      </c>
      <c r="Q40" s="15">
        <f t="shared" si="6"/>
        <v>0.00569175356049193</v>
      </c>
      <c r="R40" s="11">
        <f t="shared" si="7"/>
        <v>0.129143083333333</v>
      </c>
      <c r="S40" s="16">
        <f t="shared" si="8"/>
        <v>0.0440732357752437</v>
      </c>
      <c r="T40" s="3">
        <v>0.01</v>
      </c>
      <c r="U40" s="17">
        <f t="shared" si="9"/>
        <v>0.000440732357752437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0.0223407323577524</v>
      </c>
      <c r="AR40" s="24">
        <f t="shared" si="15"/>
        <v>99.3408333333333</v>
      </c>
      <c r="AS40" s="1">
        <f t="shared" si="16"/>
        <v>0.13</v>
      </c>
      <c r="AT40" s="2">
        <f t="shared" si="20"/>
        <v>2.34166666666667</v>
      </c>
      <c r="AU40" s="1">
        <f t="shared" si="17"/>
        <v>4526.56158483406</v>
      </c>
      <c r="AV40" s="1">
        <f>SUM(AU29:AU40)</f>
        <v>68566.9772047461</v>
      </c>
    </row>
    <row r="41" s="1" customFormat="1" ht="16.8" spans="1:46">
      <c r="A41" s="6"/>
      <c r="B41" s="6"/>
      <c r="C41" s="8">
        <v>12</v>
      </c>
      <c r="D41" s="9">
        <v>-4.99958064516129</v>
      </c>
      <c r="E41" s="12">
        <f t="shared" si="18"/>
        <v>1.57246666666667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769.42</v>
      </c>
      <c r="C44" s="8" t="s">
        <v>108</v>
      </c>
      <c r="D44" s="9">
        <v>-7.9831935483871</v>
      </c>
      <c r="E44" s="8"/>
      <c r="F44" s="8"/>
      <c r="G44" s="6">
        <v>1</v>
      </c>
      <c r="H44" s="11">
        <f t="shared" ref="H44:H55" si="21">E45</f>
        <v>-7.9831935483871</v>
      </c>
      <c r="I44" s="11">
        <f t="shared" ref="I44:I55" si="22">H44+273.15</f>
        <v>265.166806451613</v>
      </c>
      <c r="J44" s="11">
        <f t="shared" ref="J44:J55" si="23">EXP(($C$18*(I44-$C$16))/($C$19*I44*$C$16))</f>
        <v>0.00595842455559303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0.00382044251797032</v>
      </c>
      <c r="Q44" s="15">
        <f t="shared" ref="Q44:Q55" si="27">P44*$B$46</f>
        <v>0.000687679653234658</v>
      </c>
      <c r="R44" s="11">
        <f t="shared" ref="R44:R55" si="28">L44*$B$46</f>
        <v>0.115413</v>
      </c>
      <c r="S44" s="16">
        <f t="shared" ref="S44:S55" si="29">Q44/R44</f>
        <v>0.00595842455559303</v>
      </c>
      <c r="T44" s="3">
        <v>0.01</v>
      </c>
      <c r="U44" s="17">
        <f t="shared" ref="U44:U55" si="30">S44*T44</f>
        <v>5.95842455559303e-5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0.0191595842455559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38.3333333333333</v>
      </c>
      <c r="AU44" s="1">
        <f t="shared" ref="AU44:AU55" si="38">AT44*10000*AS44*0.67*AR44*AQ44</f>
        <v>56792.6585626056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-9.8781935483871</v>
      </c>
      <c r="E45" s="12">
        <f t="shared" ref="E45:E56" si="39">D44</f>
        <v>-7.9831935483871</v>
      </c>
      <c r="F45" s="8" t="s">
        <v>109</v>
      </c>
      <c r="G45" s="6">
        <v>2</v>
      </c>
      <c r="H45" s="11">
        <f t="shared" si="21"/>
        <v>-9.8781935483871</v>
      </c>
      <c r="I45" s="11">
        <f t="shared" si="22"/>
        <v>263.271806451613</v>
      </c>
      <c r="J45" s="11">
        <f t="shared" si="23"/>
        <v>0.0045745278464015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1.2785462241487</v>
      </c>
      <c r="P45" s="11">
        <f t="shared" si="26"/>
        <v>0.0058487453052797</v>
      </c>
      <c r="Q45" s="15">
        <f t="shared" si="27"/>
        <v>0.00105277415495035</v>
      </c>
      <c r="R45" s="11">
        <f t="shared" si="28"/>
        <v>0.115413</v>
      </c>
      <c r="S45" s="16">
        <f t="shared" si="29"/>
        <v>0.00912179871375274</v>
      </c>
      <c r="T45" s="3">
        <v>0.01</v>
      </c>
      <c r="U45" s="17">
        <f t="shared" si="30"/>
        <v>9.12179871375274e-5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0.0191912179871375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38.3333333333333</v>
      </c>
      <c r="AU45" s="1">
        <f t="shared" si="38"/>
        <v>56886.427000463</v>
      </c>
    </row>
    <row r="46" s="1" customFormat="1" ht="16.8" spans="1:47">
      <c r="A46" s="6" t="s">
        <v>72</v>
      </c>
      <c r="B46" s="6">
        <v>0.18</v>
      </c>
      <c r="C46" s="8">
        <v>2</v>
      </c>
      <c r="D46" s="9">
        <v>-3.4075</v>
      </c>
      <c r="E46" s="12">
        <f t="shared" si="39"/>
        <v>-9.8781935483871</v>
      </c>
      <c r="F46" s="8" t="s">
        <v>109</v>
      </c>
      <c r="G46" s="6">
        <v>3</v>
      </c>
      <c r="H46" s="11">
        <f t="shared" si="21"/>
        <v>-3.4075</v>
      </c>
      <c r="I46" s="11">
        <f t="shared" si="22"/>
        <v>269.7425</v>
      </c>
      <c r="J46" s="11">
        <f t="shared" si="23"/>
        <v>0.0111082245340508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1.91388081217675</v>
      </c>
      <c r="P46" s="11">
        <f t="shared" si="26"/>
        <v>0.0212598177930709</v>
      </c>
      <c r="Q46" s="15">
        <f t="shared" si="27"/>
        <v>0.00382676720275276</v>
      </c>
      <c r="R46" s="11">
        <f t="shared" si="28"/>
        <v>0.115413</v>
      </c>
      <c r="S46" s="16">
        <f t="shared" si="29"/>
        <v>0.033157159096053</v>
      </c>
      <c r="T46" s="3">
        <v>0.01</v>
      </c>
      <c r="U46" s="17">
        <f t="shared" si="30"/>
        <v>0.00033157159096053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0.0194315715909605</v>
      </c>
      <c r="AR46" s="24">
        <f t="shared" si="36"/>
        <v>64.1183333333333</v>
      </c>
      <c r="AS46" s="1">
        <f t="shared" si="37"/>
        <v>0.18</v>
      </c>
      <c r="AT46" s="2">
        <f t="shared" si="41"/>
        <v>38.3333333333333</v>
      </c>
      <c r="AU46" s="1">
        <f t="shared" si="38"/>
        <v>57598.8808815736</v>
      </c>
    </row>
    <row r="47" s="1" customFormat="1" ht="16.8" spans="1:47">
      <c r="A47" s="6"/>
      <c r="B47" s="6"/>
      <c r="C47" s="8">
        <v>3</v>
      </c>
      <c r="D47" s="9">
        <v>4.48741935483871</v>
      </c>
      <c r="E47" s="12">
        <f t="shared" si="39"/>
        <v>-3.4075</v>
      </c>
      <c r="F47" s="8" t="s">
        <v>109</v>
      </c>
      <c r="G47" s="6">
        <v>4</v>
      </c>
      <c r="H47" s="11">
        <f t="shared" si="21"/>
        <v>4.48741935483871</v>
      </c>
      <c r="I47" s="11">
        <f t="shared" si="22"/>
        <v>277.637419354839</v>
      </c>
      <c r="J47" s="11">
        <f t="shared" si="23"/>
        <v>0.0310044807030531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2.53380432771701</v>
      </c>
      <c r="P47" s="11">
        <f t="shared" si="26"/>
        <v>0.0785592873840146</v>
      </c>
      <c r="Q47" s="15">
        <f t="shared" si="27"/>
        <v>0.0141406717291226</v>
      </c>
      <c r="R47" s="11">
        <f t="shared" si="28"/>
        <v>0.115413</v>
      </c>
      <c r="S47" s="16">
        <f t="shared" si="29"/>
        <v>0.122522347821499</v>
      </c>
      <c r="T47" s="3">
        <v>0.01</v>
      </c>
      <c r="U47" s="17">
        <f t="shared" si="30"/>
        <v>0.00122522347821499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0.020325223478215</v>
      </c>
      <c r="AR47" s="24">
        <f t="shared" si="36"/>
        <v>64.1183333333333</v>
      </c>
      <c r="AS47" s="1">
        <f t="shared" si="37"/>
        <v>0.18</v>
      </c>
      <c r="AT47" s="2">
        <f t="shared" si="41"/>
        <v>38.3333333333333</v>
      </c>
      <c r="AU47" s="1">
        <f t="shared" si="38"/>
        <v>60247.835360763</v>
      </c>
    </row>
    <row r="48" s="1" customFormat="1" ht="16.8" spans="1:47">
      <c r="A48" s="6"/>
      <c r="B48" s="6"/>
      <c r="C48" s="8">
        <v>4</v>
      </c>
      <c r="D48" s="9">
        <v>10.8307333333333</v>
      </c>
      <c r="E48" s="12">
        <f t="shared" si="39"/>
        <v>4.48741935483871</v>
      </c>
      <c r="F48" s="8" t="s">
        <v>109</v>
      </c>
      <c r="G48" s="6">
        <v>5</v>
      </c>
      <c r="H48" s="11">
        <f t="shared" si="21"/>
        <v>10.8307333333333</v>
      </c>
      <c r="I48" s="11">
        <f t="shared" si="22"/>
        <v>283.980733333333</v>
      </c>
      <c r="J48" s="11">
        <f t="shared" si="23"/>
        <v>0.0678635056027606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2.33248278831635</v>
      </c>
      <c r="O48" s="11">
        <f t="shared" si="40"/>
        <v>0.763945585349983</v>
      </c>
      <c r="P48" s="11">
        <f t="shared" si="26"/>
        <v>0.0518440255116027</v>
      </c>
      <c r="Q48" s="15">
        <f t="shared" si="27"/>
        <v>0.00933192459208849</v>
      </c>
      <c r="R48" s="11">
        <f t="shared" si="28"/>
        <v>0.115413</v>
      </c>
      <c r="S48" s="16">
        <f t="shared" si="29"/>
        <v>0.0808567890279994</v>
      </c>
      <c r="T48" s="3">
        <v>0.01</v>
      </c>
      <c r="U48" s="17">
        <f t="shared" si="30"/>
        <v>0.000808567890279994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0.02885856789028</v>
      </c>
      <c r="AR48" s="24">
        <f t="shared" si="36"/>
        <v>64.1183333333333</v>
      </c>
      <c r="AS48" s="1">
        <f t="shared" si="37"/>
        <v>0.18</v>
      </c>
      <c r="AT48" s="2">
        <f t="shared" si="41"/>
        <v>38.3333333333333</v>
      </c>
      <c r="AU48" s="1">
        <f t="shared" si="38"/>
        <v>85542.2942269014</v>
      </c>
    </row>
    <row r="49" s="1" customFormat="1" ht="16.8" spans="1:47">
      <c r="A49" s="6"/>
      <c r="B49" s="6"/>
      <c r="C49" s="8">
        <v>5</v>
      </c>
      <c r="D49" s="9">
        <v>16.2896774193548</v>
      </c>
      <c r="E49" s="12">
        <f t="shared" si="39"/>
        <v>10.8307333333333</v>
      </c>
      <c r="F49" s="8" t="s">
        <v>111</v>
      </c>
      <c r="G49" s="6">
        <v>6</v>
      </c>
      <c r="H49" s="11">
        <f t="shared" si="21"/>
        <v>16.2896774193548</v>
      </c>
      <c r="I49" s="11">
        <f t="shared" si="22"/>
        <v>289.439677419355</v>
      </c>
      <c r="J49" s="11">
        <f t="shared" si="23"/>
        <v>0.129562139448638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1.35328489317171</v>
      </c>
      <c r="P49" s="11">
        <f t="shared" si="26"/>
        <v>0.175334486042849</v>
      </c>
      <c r="Q49" s="15">
        <f t="shared" si="27"/>
        <v>0.0315602074877128</v>
      </c>
      <c r="R49" s="11">
        <f t="shared" si="28"/>
        <v>0.115413</v>
      </c>
      <c r="S49" s="16">
        <f t="shared" si="29"/>
        <v>0.273454528412854</v>
      </c>
      <c r="T49" s="3">
        <v>0.01</v>
      </c>
      <c r="U49" s="17">
        <f t="shared" si="30"/>
        <v>0.00273454528412854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0.0307845452841285</v>
      </c>
      <c r="AR49" s="24">
        <f t="shared" si="36"/>
        <v>64.1183333333333</v>
      </c>
      <c r="AS49" s="1">
        <f t="shared" si="37"/>
        <v>0.18</v>
      </c>
      <c r="AT49" s="2">
        <f t="shared" si="41"/>
        <v>38.3333333333333</v>
      </c>
      <c r="AU49" s="1">
        <f t="shared" si="38"/>
        <v>91251.2582172607</v>
      </c>
    </row>
    <row r="50" s="1" customFormat="1" ht="16.8" spans="1:47">
      <c r="A50" s="6"/>
      <c r="B50" s="6"/>
      <c r="C50" s="8">
        <v>6</v>
      </c>
      <c r="D50" s="9">
        <v>20.8562</v>
      </c>
      <c r="E50" s="12">
        <f t="shared" si="39"/>
        <v>16.2896774193548</v>
      </c>
      <c r="F50" s="8" t="s">
        <v>109</v>
      </c>
      <c r="G50" s="6">
        <v>7</v>
      </c>
      <c r="H50" s="11">
        <f t="shared" si="21"/>
        <v>20.8562</v>
      </c>
      <c r="I50" s="11">
        <f t="shared" si="22"/>
        <v>294.0062</v>
      </c>
      <c r="J50" s="11">
        <f t="shared" si="23"/>
        <v>0.218472738206134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1.8191337404622</v>
      </c>
      <c r="P50" s="11">
        <f t="shared" si="26"/>
        <v>0.397431129441942</v>
      </c>
      <c r="Q50" s="15">
        <f t="shared" si="27"/>
        <v>0.0715376032995496</v>
      </c>
      <c r="R50" s="11">
        <f t="shared" si="28"/>
        <v>0.115413</v>
      </c>
      <c r="S50" s="16">
        <f t="shared" si="29"/>
        <v>0.619840081269438</v>
      </c>
      <c r="T50" s="3">
        <v>0.01</v>
      </c>
      <c r="U50" s="17">
        <f t="shared" si="30"/>
        <v>0.00619840081269438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0.0342484008126944</v>
      </c>
      <c r="AR50" s="24">
        <f t="shared" si="36"/>
        <v>64.1183333333333</v>
      </c>
      <c r="AS50" s="1">
        <f t="shared" si="37"/>
        <v>0.18</v>
      </c>
      <c r="AT50" s="2">
        <f t="shared" si="41"/>
        <v>38.3333333333333</v>
      </c>
      <c r="AU50" s="1">
        <f t="shared" si="38"/>
        <v>101518.786041601</v>
      </c>
    </row>
    <row r="51" s="1" customFormat="1" ht="16.8" spans="1:47">
      <c r="A51" s="6"/>
      <c r="B51" s="6"/>
      <c r="C51" s="8">
        <v>7</v>
      </c>
      <c r="D51" s="9">
        <v>25.0563225806452</v>
      </c>
      <c r="E51" s="12">
        <f t="shared" si="39"/>
        <v>20.8562</v>
      </c>
      <c r="F51" s="8" t="s">
        <v>109</v>
      </c>
      <c r="G51" s="6">
        <v>8</v>
      </c>
      <c r="H51" s="11">
        <f t="shared" si="21"/>
        <v>25.0563225806452</v>
      </c>
      <c r="I51" s="11">
        <f t="shared" si="22"/>
        <v>298.206322580645</v>
      </c>
      <c r="J51" s="11">
        <f t="shared" si="23"/>
        <v>0.348316128726627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2.06288594435359</v>
      </c>
      <c r="P51" s="11">
        <f t="shared" si="26"/>
        <v>0.718536446141814</v>
      </c>
      <c r="Q51" s="15">
        <f t="shared" si="27"/>
        <v>0.129336560305526</v>
      </c>
      <c r="R51" s="11">
        <f t="shared" si="28"/>
        <v>0.115413</v>
      </c>
      <c r="S51" s="16">
        <f t="shared" si="29"/>
        <v>1.12064117825138</v>
      </c>
      <c r="T51" s="3">
        <v>0.01</v>
      </c>
      <c r="U51" s="17">
        <f t="shared" si="30"/>
        <v>0.0112064117825138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0.0392564117825138</v>
      </c>
      <c r="AR51" s="24">
        <f t="shared" si="36"/>
        <v>64.1183333333333</v>
      </c>
      <c r="AS51" s="1">
        <f t="shared" si="37"/>
        <v>0.18</v>
      </c>
      <c r="AT51" s="2">
        <f t="shared" si="41"/>
        <v>38.3333333333333</v>
      </c>
      <c r="AU51" s="1">
        <f t="shared" si="38"/>
        <v>116363.484832636</v>
      </c>
    </row>
    <row r="52" s="1" customFormat="1" ht="16.8" spans="1:47">
      <c r="A52" s="6"/>
      <c r="B52" s="6"/>
      <c r="C52" s="8">
        <v>8</v>
      </c>
      <c r="D52" s="9">
        <v>22.5930967741935</v>
      </c>
      <c r="E52" s="12">
        <f t="shared" si="39"/>
        <v>25.0563225806452</v>
      </c>
      <c r="F52" s="8" t="s">
        <v>109</v>
      </c>
      <c r="G52" s="6">
        <v>9</v>
      </c>
      <c r="H52" s="11">
        <f t="shared" si="21"/>
        <v>22.5930967741935</v>
      </c>
      <c r="I52" s="11">
        <f t="shared" si="22"/>
        <v>295.743096774193</v>
      </c>
      <c r="J52" s="11">
        <f t="shared" si="23"/>
        <v>0.265379484583836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1.98553283154511</v>
      </c>
      <c r="P52" s="11">
        <f t="shared" si="26"/>
        <v>0.526919679459725</v>
      </c>
      <c r="Q52" s="15">
        <f t="shared" si="27"/>
        <v>0.0948455423027506</v>
      </c>
      <c r="R52" s="11">
        <f t="shared" si="28"/>
        <v>0.115413</v>
      </c>
      <c r="S52" s="16">
        <f t="shared" si="29"/>
        <v>0.821792538992579</v>
      </c>
      <c r="T52" s="3">
        <v>0.01</v>
      </c>
      <c r="U52" s="17">
        <f t="shared" si="30"/>
        <v>0.00821792538992579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0.0362679253899258</v>
      </c>
      <c r="AR52" s="24">
        <f t="shared" si="36"/>
        <v>64.1183333333333</v>
      </c>
      <c r="AS52" s="1">
        <f t="shared" si="37"/>
        <v>0.18</v>
      </c>
      <c r="AT52" s="2">
        <f t="shared" si="41"/>
        <v>38.3333333333333</v>
      </c>
      <c r="AU52" s="1">
        <f t="shared" si="38"/>
        <v>107505.041708923</v>
      </c>
    </row>
    <row r="53" s="1" customFormat="1" ht="16.8" spans="1:47">
      <c r="A53" s="6"/>
      <c r="B53" s="6"/>
      <c r="C53" s="8">
        <v>9</v>
      </c>
      <c r="D53" s="9">
        <v>19.0397333333333</v>
      </c>
      <c r="E53" s="12">
        <f t="shared" si="39"/>
        <v>22.5930967741935</v>
      </c>
      <c r="F53" s="8" t="s">
        <v>109</v>
      </c>
      <c r="G53" s="6">
        <v>10</v>
      </c>
      <c r="H53" s="11">
        <f t="shared" si="21"/>
        <v>19.0397333333333</v>
      </c>
      <c r="I53" s="11">
        <f t="shared" si="22"/>
        <v>292.189733333333</v>
      </c>
      <c r="J53" s="11">
        <f t="shared" si="23"/>
        <v>0.177821037553661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2.09979648541872</v>
      </c>
      <c r="P53" s="11">
        <f t="shared" si="26"/>
        <v>0.373387989688687</v>
      </c>
      <c r="Q53" s="15">
        <f t="shared" si="27"/>
        <v>0.0672098381439636</v>
      </c>
      <c r="R53" s="11">
        <f t="shared" si="28"/>
        <v>0.115413</v>
      </c>
      <c r="S53" s="16">
        <f t="shared" si="29"/>
        <v>0.582342007780437</v>
      </c>
      <c r="T53" s="3">
        <v>0.01</v>
      </c>
      <c r="U53" s="17">
        <f t="shared" si="30"/>
        <v>0.00582342007780437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0.0249234200778044</v>
      </c>
      <c r="AR53" s="24">
        <f t="shared" si="36"/>
        <v>64.1183333333333</v>
      </c>
      <c r="AS53" s="1">
        <f t="shared" si="37"/>
        <v>0.18</v>
      </c>
      <c r="AT53" s="2">
        <f t="shared" si="41"/>
        <v>38.3333333333333</v>
      </c>
      <c r="AU53" s="1">
        <f t="shared" si="38"/>
        <v>73877.766268308</v>
      </c>
    </row>
    <row r="54" s="1" customFormat="1" ht="16.8" spans="1:47">
      <c r="A54" s="6"/>
      <c r="B54" s="6"/>
      <c r="C54" s="8">
        <v>10</v>
      </c>
      <c r="D54" s="9">
        <v>10.3102258064516</v>
      </c>
      <c r="E54" s="12">
        <f t="shared" si="39"/>
        <v>19.0397333333333</v>
      </c>
      <c r="F54" s="8" t="s">
        <v>109</v>
      </c>
      <c r="G54" s="6">
        <v>11</v>
      </c>
      <c r="H54" s="11">
        <f t="shared" si="21"/>
        <v>10.3102258064516</v>
      </c>
      <c r="I54" s="11">
        <f t="shared" si="22"/>
        <v>283.460225806452</v>
      </c>
      <c r="J54" s="11">
        <f t="shared" si="23"/>
        <v>0.0637225717513488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1.64008807094353</v>
      </c>
      <c r="O54" s="11">
        <f t="shared" si="40"/>
        <v>0.727503758119835</v>
      </c>
      <c r="P54" s="11">
        <f t="shared" si="26"/>
        <v>0.0463584104261671</v>
      </c>
      <c r="Q54" s="15">
        <f t="shared" si="27"/>
        <v>0.00834451387671008</v>
      </c>
      <c r="R54" s="11">
        <f t="shared" si="28"/>
        <v>0.115413</v>
      </c>
      <c r="S54" s="16">
        <f t="shared" si="29"/>
        <v>0.0723013341366231</v>
      </c>
      <c r="T54" s="3">
        <v>0.01</v>
      </c>
      <c r="U54" s="17">
        <f t="shared" si="30"/>
        <v>0.000723013341366231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0.0198230133413662</v>
      </c>
      <c r="AR54" s="24">
        <f t="shared" si="36"/>
        <v>64.1183333333333</v>
      </c>
      <c r="AS54" s="1">
        <f t="shared" si="37"/>
        <v>0.18</v>
      </c>
      <c r="AT54" s="2">
        <f t="shared" si="41"/>
        <v>38.3333333333333</v>
      </c>
      <c r="AU54" s="1">
        <f t="shared" si="38"/>
        <v>58759.1888190016</v>
      </c>
    </row>
    <row r="55" s="1" customFormat="1" ht="16.8" spans="1:48">
      <c r="A55" s="6"/>
      <c r="B55" s="6"/>
      <c r="C55" s="8">
        <v>11</v>
      </c>
      <c r="D55" s="9">
        <v>1.57246666666667</v>
      </c>
      <c r="E55" s="12">
        <f t="shared" si="39"/>
        <v>10.3102258064516</v>
      </c>
      <c r="F55" s="8" t="s">
        <v>111</v>
      </c>
      <c r="G55" s="6">
        <v>12</v>
      </c>
      <c r="H55" s="11">
        <f t="shared" si="21"/>
        <v>1.57246666666667</v>
      </c>
      <c r="I55" s="11">
        <f t="shared" si="22"/>
        <v>274.722466666667</v>
      </c>
      <c r="J55" s="11">
        <f t="shared" si="23"/>
        <v>0.0213706506034558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1.322328681027</v>
      </c>
      <c r="P55" s="11">
        <f t="shared" si="26"/>
        <v>0.0282590242251566</v>
      </c>
      <c r="Q55" s="15">
        <f t="shared" si="27"/>
        <v>0.00508662436052819</v>
      </c>
      <c r="R55" s="11">
        <f t="shared" si="28"/>
        <v>0.115413</v>
      </c>
      <c r="S55" s="16">
        <f t="shared" si="29"/>
        <v>0.0440732357752436</v>
      </c>
      <c r="T55" s="3">
        <v>0.01</v>
      </c>
      <c r="U55" s="17">
        <f t="shared" si="30"/>
        <v>0.000440732357752436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0.0195407323577524</v>
      </c>
      <c r="AR55" s="24">
        <f t="shared" si="36"/>
        <v>64.1183333333333</v>
      </c>
      <c r="AS55" s="1">
        <f t="shared" si="37"/>
        <v>0.18</v>
      </c>
      <c r="AT55" s="2">
        <f t="shared" si="41"/>
        <v>38.3333333333333</v>
      </c>
      <c r="AU55" s="1">
        <f t="shared" si="38"/>
        <v>57922.4541949288</v>
      </c>
      <c r="AV55" s="1">
        <f>SUM(AU44:AU55)</f>
        <v>924266.076114966</v>
      </c>
    </row>
    <row r="56" s="1" customFormat="1" ht="16.8" spans="1:46">
      <c r="A56" s="6"/>
      <c r="B56" s="6"/>
      <c r="C56" s="8">
        <v>12</v>
      </c>
      <c r="D56" s="9">
        <v>-4.99958064516129</v>
      </c>
      <c r="E56" s="12">
        <f t="shared" si="39"/>
        <v>1.57246666666667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-7.9831935483871</v>
      </c>
      <c r="E60" s="8"/>
      <c r="F60" s="8"/>
      <c r="G60" s="6">
        <v>1</v>
      </c>
      <c r="H60" s="11">
        <f t="shared" ref="H60:H71" si="42">E61</f>
        <v>-7.9831935483871</v>
      </c>
      <c r="I60" s="11">
        <f t="shared" ref="I60:I71" si="43">H60+273.15</f>
        <v>265.166806451613</v>
      </c>
      <c r="J60" s="11">
        <f t="shared" ref="J60:J71" si="44">EXP(($C$18*(I60-$C$16))/($C$19*I60*$C$16))</f>
        <v>0.00595842455559303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0.0082208383593517</v>
      </c>
      <c r="Q60" s="15">
        <f t="shared" ref="Q60:Q71" si="48">P60*$B$62</f>
        <v>0.00082208383593517</v>
      </c>
      <c r="R60" s="11">
        <f t="shared" ref="R60:R71" si="49">L60*$B$62</f>
        <v>0.13797</v>
      </c>
      <c r="S60" s="16">
        <f t="shared" ref="S60:S71" si="50">Q60/R60</f>
        <v>0.00595842455559303</v>
      </c>
      <c r="T60" s="3">
        <v>0.01</v>
      </c>
      <c r="U60" s="17">
        <f t="shared" ref="U60:U71" si="51">S60*T60</f>
        <v>5.95842455559303e-5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0.0123595842455559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0.494166666666667</v>
      </c>
      <c r="AU60" s="1">
        <f t="shared" ref="AU60:AU71" si="59">AT60*10000*AS60*0.67*AR60*AQ60</f>
        <v>564.594673248794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-9.8781935483871</v>
      </c>
      <c r="E61" s="12">
        <f t="shared" ref="E61:E72" si="60">D60</f>
        <v>-7.9831935483871</v>
      </c>
      <c r="F61" s="8" t="s">
        <v>109</v>
      </c>
      <c r="G61" s="6">
        <v>2</v>
      </c>
      <c r="H61" s="11">
        <f t="shared" si="42"/>
        <v>-9.8781935483871</v>
      </c>
      <c r="I61" s="11">
        <f t="shared" si="43"/>
        <v>263.271806451613</v>
      </c>
      <c r="J61" s="11">
        <f t="shared" si="44"/>
        <v>0.0045745278464015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2.75117916164065</v>
      </c>
      <c r="P61" s="11">
        <f t="shared" si="47"/>
        <v>0.0125853456853647</v>
      </c>
      <c r="Q61" s="15">
        <f t="shared" si="48"/>
        <v>0.00125853456853647</v>
      </c>
      <c r="R61" s="11">
        <f t="shared" si="49"/>
        <v>0.13797</v>
      </c>
      <c r="S61" s="16">
        <f t="shared" si="50"/>
        <v>0.00912179871375275</v>
      </c>
      <c r="T61" s="3">
        <v>0.01</v>
      </c>
      <c r="U61" s="17">
        <f t="shared" si="51"/>
        <v>9.12179871375275e-5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0.0123912179871375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0.494166666666667</v>
      </c>
      <c r="AU61" s="1">
        <f t="shared" si="59"/>
        <v>566.039725253542</v>
      </c>
    </row>
    <row r="62" s="1" customFormat="1" ht="16.8" spans="1:47">
      <c r="A62" s="6" t="s">
        <v>72</v>
      </c>
      <c r="B62" s="6">
        <v>0.1</v>
      </c>
      <c r="C62" s="8">
        <v>2</v>
      </c>
      <c r="D62" s="9">
        <v>-3.4075</v>
      </c>
      <c r="E62" s="12">
        <f t="shared" si="60"/>
        <v>-9.8781935483871</v>
      </c>
      <c r="F62" s="8" t="s">
        <v>109</v>
      </c>
      <c r="G62" s="6">
        <v>3</v>
      </c>
      <c r="H62" s="11">
        <f t="shared" si="42"/>
        <v>-3.4075</v>
      </c>
      <c r="I62" s="11">
        <f t="shared" si="43"/>
        <v>269.7425</v>
      </c>
      <c r="J62" s="11">
        <f t="shared" si="44"/>
        <v>0.0111082245340508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4.11829381595528</v>
      </c>
      <c r="P62" s="11">
        <f t="shared" si="47"/>
        <v>0.0457469324048243</v>
      </c>
      <c r="Q62" s="15">
        <f t="shared" si="48"/>
        <v>0.00457469324048243</v>
      </c>
      <c r="R62" s="11">
        <f t="shared" si="49"/>
        <v>0.13797</v>
      </c>
      <c r="S62" s="16">
        <f t="shared" si="50"/>
        <v>0.033157159096053</v>
      </c>
      <c r="T62" s="3">
        <v>0.01</v>
      </c>
      <c r="U62" s="17">
        <f t="shared" si="51"/>
        <v>0.00033157159096053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0.0126315715909605</v>
      </c>
      <c r="AR62" s="24">
        <f t="shared" si="57"/>
        <v>137.97</v>
      </c>
      <c r="AS62" s="1">
        <f t="shared" si="58"/>
        <v>0.1</v>
      </c>
      <c r="AT62" s="2">
        <f t="shared" si="62"/>
        <v>0.494166666666667</v>
      </c>
      <c r="AU62" s="1">
        <f t="shared" si="59"/>
        <v>577.019250269799</v>
      </c>
    </row>
    <row r="63" s="1" customFormat="1" ht="16.8" spans="1:47">
      <c r="A63" s="6"/>
      <c r="B63" s="6"/>
      <c r="C63" s="8">
        <v>3</v>
      </c>
      <c r="D63" s="9">
        <v>4.48741935483871</v>
      </c>
      <c r="E63" s="12">
        <f t="shared" si="60"/>
        <v>-3.4075</v>
      </c>
      <c r="F63" s="8" t="s">
        <v>109</v>
      </c>
      <c r="G63" s="6">
        <v>4</v>
      </c>
      <c r="H63" s="11">
        <f t="shared" si="42"/>
        <v>4.48741935483871</v>
      </c>
      <c r="I63" s="11">
        <f t="shared" si="43"/>
        <v>277.637419354839</v>
      </c>
      <c r="J63" s="11">
        <f t="shared" si="44"/>
        <v>0.0310044807030531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5.45224688355046</v>
      </c>
      <c r="P63" s="11">
        <f t="shared" si="47"/>
        <v>0.169044083289322</v>
      </c>
      <c r="Q63" s="15">
        <f t="shared" si="48"/>
        <v>0.0169044083289322</v>
      </c>
      <c r="R63" s="11">
        <f t="shared" si="49"/>
        <v>0.13797</v>
      </c>
      <c r="S63" s="16">
        <f t="shared" si="50"/>
        <v>0.122522347821499</v>
      </c>
      <c r="T63" s="3">
        <v>0.01</v>
      </c>
      <c r="U63" s="17">
        <f t="shared" si="51"/>
        <v>0.00122522347821499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0.013525223478215</v>
      </c>
      <c r="AR63" s="24">
        <f t="shared" si="57"/>
        <v>137.97</v>
      </c>
      <c r="AS63" s="1">
        <f t="shared" si="58"/>
        <v>0.1</v>
      </c>
      <c r="AT63" s="2">
        <f t="shared" si="62"/>
        <v>0.494166666666667</v>
      </c>
      <c r="AU63" s="1">
        <f t="shared" si="59"/>
        <v>617.841909451401</v>
      </c>
    </row>
    <row r="64" s="1" customFormat="1" ht="16.8" spans="1:47">
      <c r="A64" s="6"/>
      <c r="B64" s="6"/>
      <c r="C64" s="8">
        <v>4</v>
      </c>
      <c r="D64" s="9">
        <v>10.8307333333333</v>
      </c>
      <c r="E64" s="12">
        <f t="shared" si="60"/>
        <v>4.48741935483871</v>
      </c>
      <c r="F64" s="8" t="s">
        <v>109</v>
      </c>
      <c r="G64" s="6">
        <v>5</v>
      </c>
      <c r="H64" s="11">
        <f t="shared" si="42"/>
        <v>10.8307333333333</v>
      </c>
      <c r="I64" s="11">
        <f t="shared" si="43"/>
        <v>283.980733333333</v>
      </c>
      <c r="J64" s="11">
        <f t="shared" si="44"/>
        <v>0.0678635056027606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5.01904266024808</v>
      </c>
      <c r="O64" s="11">
        <f t="shared" si="61"/>
        <v>1.64386014001306</v>
      </c>
      <c r="P64" s="11">
        <f t="shared" si="47"/>
        <v>0.111558111821931</v>
      </c>
      <c r="Q64" s="15">
        <f t="shared" si="48"/>
        <v>0.0111558111821931</v>
      </c>
      <c r="R64" s="11">
        <f t="shared" si="49"/>
        <v>0.13797</v>
      </c>
      <c r="S64" s="16">
        <f t="shared" si="50"/>
        <v>0.0808567890279995</v>
      </c>
      <c r="T64" s="3">
        <v>0.01</v>
      </c>
      <c r="U64" s="17">
        <f t="shared" si="51"/>
        <v>0.000808567890279995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0.01885856789028</v>
      </c>
      <c r="AR64" s="24">
        <f t="shared" si="57"/>
        <v>137.97</v>
      </c>
      <c r="AS64" s="1">
        <f t="shared" si="58"/>
        <v>0.1</v>
      </c>
      <c r="AT64" s="2">
        <f t="shared" si="62"/>
        <v>0.494166666666667</v>
      </c>
      <c r="AU64" s="1">
        <f t="shared" si="59"/>
        <v>861.47290753581</v>
      </c>
    </row>
    <row r="65" s="1" customFormat="1" ht="16.8" spans="1:47">
      <c r="A65" s="6"/>
      <c r="B65" s="6"/>
      <c r="C65" s="8">
        <v>5</v>
      </c>
      <c r="D65" s="9">
        <v>16.2896774193548</v>
      </c>
      <c r="E65" s="12">
        <f t="shared" si="60"/>
        <v>10.8307333333333</v>
      </c>
      <c r="F65" s="8" t="s">
        <v>111</v>
      </c>
      <c r="G65" s="6">
        <v>6</v>
      </c>
      <c r="H65" s="11">
        <f t="shared" si="42"/>
        <v>16.2896774193548</v>
      </c>
      <c r="I65" s="11">
        <f t="shared" si="43"/>
        <v>289.439677419355</v>
      </c>
      <c r="J65" s="11">
        <f t="shared" si="44"/>
        <v>0.129562139448638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2.91200202819113</v>
      </c>
      <c r="P65" s="11">
        <f t="shared" si="47"/>
        <v>0.377285212851215</v>
      </c>
      <c r="Q65" s="15">
        <f t="shared" si="48"/>
        <v>0.0377285212851215</v>
      </c>
      <c r="R65" s="11">
        <f t="shared" si="49"/>
        <v>0.13797</v>
      </c>
      <c r="S65" s="16">
        <f t="shared" si="50"/>
        <v>0.273454528412855</v>
      </c>
      <c r="T65" s="3">
        <v>0.01</v>
      </c>
      <c r="U65" s="17">
        <f t="shared" si="51"/>
        <v>0.00273454528412855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0.0207845452841285</v>
      </c>
      <c r="AR65" s="24">
        <f t="shared" si="57"/>
        <v>137.97</v>
      </c>
      <c r="AS65" s="1">
        <f t="shared" si="58"/>
        <v>0.1</v>
      </c>
      <c r="AT65" s="2">
        <f t="shared" si="62"/>
        <v>0.494166666666667</v>
      </c>
      <c r="AU65" s="1">
        <f t="shared" si="59"/>
        <v>949.452936294095</v>
      </c>
    </row>
    <row r="66" s="1" customFormat="1" ht="16.8" spans="1:47">
      <c r="A66" s="6"/>
      <c r="B66" s="6"/>
      <c r="C66" s="8">
        <v>6</v>
      </c>
      <c r="D66" s="9">
        <v>20.8562</v>
      </c>
      <c r="E66" s="12">
        <f t="shared" si="60"/>
        <v>16.2896774193548</v>
      </c>
      <c r="F66" s="8" t="s">
        <v>109</v>
      </c>
      <c r="G66" s="6">
        <v>7</v>
      </c>
      <c r="H66" s="11">
        <f t="shared" si="42"/>
        <v>20.8562</v>
      </c>
      <c r="I66" s="11">
        <f t="shared" si="43"/>
        <v>294.0062</v>
      </c>
      <c r="J66" s="11">
        <f t="shared" si="44"/>
        <v>0.218472738206134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3.91441681533991</v>
      </c>
      <c r="P66" s="11">
        <f t="shared" si="47"/>
        <v>0.855193360127444</v>
      </c>
      <c r="Q66" s="15">
        <f t="shared" si="48"/>
        <v>0.0855193360127444</v>
      </c>
      <c r="R66" s="11">
        <f t="shared" si="49"/>
        <v>0.13797</v>
      </c>
      <c r="S66" s="16">
        <f t="shared" si="50"/>
        <v>0.619840081269438</v>
      </c>
      <c r="T66" s="3">
        <v>0.01</v>
      </c>
      <c r="U66" s="17">
        <f t="shared" si="51"/>
        <v>0.00619840081269438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0.0242484008126944</v>
      </c>
      <c r="AR66" s="24">
        <f t="shared" si="57"/>
        <v>137.97</v>
      </c>
      <c r="AS66" s="1">
        <f t="shared" si="58"/>
        <v>0.1</v>
      </c>
      <c r="AT66" s="2">
        <f t="shared" si="62"/>
        <v>0.494166666666667</v>
      </c>
      <c r="AU66" s="1">
        <f t="shared" si="59"/>
        <v>1107.68434128936</v>
      </c>
    </row>
    <row r="67" s="1" customFormat="1" ht="16.8" spans="1:47">
      <c r="A67" s="6"/>
      <c r="B67" s="6"/>
      <c r="C67" s="8">
        <v>7</v>
      </c>
      <c r="D67" s="9">
        <v>25.0563225806452</v>
      </c>
      <c r="E67" s="12">
        <f t="shared" si="60"/>
        <v>20.8562</v>
      </c>
      <c r="F67" s="8" t="s">
        <v>109</v>
      </c>
      <c r="G67" s="6">
        <v>8</v>
      </c>
      <c r="H67" s="11">
        <f t="shared" si="42"/>
        <v>25.0563225806452</v>
      </c>
      <c r="I67" s="11">
        <f t="shared" si="43"/>
        <v>298.206322580645</v>
      </c>
      <c r="J67" s="11">
        <f t="shared" si="44"/>
        <v>0.348316128726627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4.43892345521247</v>
      </c>
      <c r="P67" s="11">
        <f t="shared" si="47"/>
        <v>1.54614863363343</v>
      </c>
      <c r="Q67" s="15">
        <f t="shared" si="48"/>
        <v>0.154614863363343</v>
      </c>
      <c r="R67" s="11">
        <f t="shared" si="49"/>
        <v>0.13797</v>
      </c>
      <c r="S67" s="16">
        <f t="shared" si="50"/>
        <v>1.12064117825138</v>
      </c>
      <c r="T67" s="3">
        <v>0.01</v>
      </c>
      <c r="U67" s="17">
        <f t="shared" si="51"/>
        <v>0.0112064117825138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0.0292564117825138</v>
      </c>
      <c r="AR67" s="24">
        <f t="shared" si="57"/>
        <v>137.97</v>
      </c>
      <c r="AS67" s="1">
        <f t="shared" si="58"/>
        <v>0.1</v>
      </c>
      <c r="AT67" s="2">
        <f t="shared" si="62"/>
        <v>0.494166666666667</v>
      </c>
      <c r="AU67" s="1">
        <f t="shared" si="59"/>
        <v>1336.45387438658</v>
      </c>
    </row>
    <row r="68" s="1" customFormat="1" ht="16.8" spans="1:47">
      <c r="A68" s="6"/>
      <c r="B68" s="6"/>
      <c r="C68" s="8">
        <v>8</v>
      </c>
      <c r="D68" s="9">
        <v>22.5930967741935</v>
      </c>
      <c r="E68" s="12">
        <f t="shared" si="60"/>
        <v>25.0563225806452</v>
      </c>
      <c r="F68" s="8" t="s">
        <v>109</v>
      </c>
      <c r="G68" s="6">
        <v>9</v>
      </c>
      <c r="H68" s="11">
        <f t="shared" si="42"/>
        <v>22.5930967741935</v>
      </c>
      <c r="I68" s="11">
        <f t="shared" si="43"/>
        <v>295.743096774193</v>
      </c>
      <c r="J68" s="11">
        <f t="shared" si="44"/>
        <v>0.265379484583836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4.27247482157904</v>
      </c>
      <c r="P68" s="11">
        <f t="shared" si="47"/>
        <v>1.13382716604806</v>
      </c>
      <c r="Q68" s="15">
        <f t="shared" si="48"/>
        <v>0.113382716604806</v>
      </c>
      <c r="R68" s="11">
        <f t="shared" si="49"/>
        <v>0.13797</v>
      </c>
      <c r="S68" s="16">
        <f t="shared" si="50"/>
        <v>0.82179253899258</v>
      </c>
      <c r="T68" s="3">
        <v>0.01</v>
      </c>
      <c r="U68" s="17">
        <f t="shared" si="51"/>
        <v>0.0082179253899258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0.0262679253899258</v>
      </c>
      <c r="AR68" s="24">
        <f t="shared" si="57"/>
        <v>137.97</v>
      </c>
      <c r="AS68" s="1">
        <f t="shared" si="58"/>
        <v>0.1</v>
      </c>
      <c r="AT68" s="2">
        <f t="shared" si="62"/>
        <v>0.494166666666667</v>
      </c>
      <c r="AU68" s="1">
        <f t="shared" si="59"/>
        <v>1199.9376724813</v>
      </c>
    </row>
    <row r="69" s="1" customFormat="1" ht="16.8" spans="1:47">
      <c r="A69" s="6"/>
      <c r="B69" s="6"/>
      <c r="C69" s="8">
        <v>9</v>
      </c>
      <c r="D69" s="9">
        <v>19.0397333333333</v>
      </c>
      <c r="E69" s="12">
        <f t="shared" si="60"/>
        <v>22.5930967741935</v>
      </c>
      <c r="F69" s="8" t="s">
        <v>109</v>
      </c>
      <c r="G69" s="6">
        <v>10</v>
      </c>
      <c r="H69" s="11">
        <f t="shared" si="42"/>
        <v>19.0397333333333</v>
      </c>
      <c r="I69" s="11">
        <f t="shared" si="43"/>
        <v>292.189733333333</v>
      </c>
      <c r="J69" s="11">
        <f t="shared" si="44"/>
        <v>0.177821037553661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4.51834765553098</v>
      </c>
      <c r="P69" s="11">
        <f t="shared" si="47"/>
        <v>0.803457268134669</v>
      </c>
      <c r="Q69" s="15">
        <f t="shared" si="48"/>
        <v>0.0803457268134669</v>
      </c>
      <c r="R69" s="11">
        <f t="shared" si="49"/>
        <v>0.13797</v>
      </c>
      <c r="S69" s="16">
        <f t="shared" si="50"/>
        <v>0.582342007780437</v>
      </c>
      <c r="T69" s="3">
        <v>0.01</v>
      </c>
      <c r="U69" s="17">
        <f t="shared" si="51"/>
        <v>0.00582342007780437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0.0181234200778044</v>
      </c>
      <c r="AR69" s="24">
        <f t="shared" si="57"/>
        <v>137.97</v>
      </c>
      <c r="AS69" s="1">
        <f t="shared" si="58"/>
        <v>0.1</v>
      </c>
      <c r="AT69" s="2">
        <f t="shared" si="62"/>
        <v>0.494166666666667</v>
      </c>
      <c r="AU69" s="1">
        <f t="shared" si="59"/>
        <v>827.890828177156</v>
      </c>
    </row>
    <row r="70" s="1" customFormat="1" ht="16.8" spans="1:47">
      <c r="A70" s="6"/>
      <c r="B70" s="6"/>
      <c r="C70" s="8">
        <v>10</v>
      </c>
      <c r="D70" s="9">
        <v>10.3102258064516</v>
      </c>
      <c r="E70" s="12">
        <f t="shared" si="60"/>
        <v>19.0397333333333</v>
      </c>
      <c r="F70" s="8" t="s">
        <v>109</v>
      </c>
      <c r="G70" s="6">
        <v>11</v>
      </c>
      <c r="H70" s="11">
        <f t="shared" si="42"/>
        <v>10.3102258064516</v>
      </c>
      <c r="I70" s="11">
        <f t="shared" si="43"/>
        <v>283.460225806452</v>
      </c>
      <c r="J70" s="11">
        <f t="shared" si="44"/>
        <v>0.0637225717513488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3.52914586802649</v>
      </c>
      <c r="O70" s="11">
        <f t="shared" si="61"/>
        <v>1.56544451936982</v>
      </c>
      <c r="P70" s="11">
        <f t="shared" si="47"/>
        <v>0.0997541507082989</v>
      </c>
      <c r="Q70" s="15">
        <f t="shared" si="48"/>
        <v>0.00997541507082989</v>
      </c>
      <c r="R70" s="11">
        <f t="shared" si="49"/>
        <v>0.13797</v>
      </c>
      <c r="S70" s="16">
        <f t="shared" si="50"/>
        <v>0.0723013341366231</v>
      </c>
      <c r="T70" s="3">
        <v>0.01</v>
      </c>
      <c r="U70" s="17">
        <f t="shared" si="51"/>
        <v>0.000723013341366231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0.0130230133413662</v>
      </c>
      <c r="AR70" s="24">
        <f t="shared" si="57"/>
        <v>137.97</v>
      </c>
      <c r="AS70" s="1">
        <f t="shared" si="58"/>
        <v>0.1</v>
      </c>
      <c r="AT70" s="2">
        <f t="shared" si="62"/>
        <v>0.494166666666667</v>
      </c>
      <c r="AU70" s="1">
        <f t="shared" si="59"/>
        <v>594.900590189927</v>
      </c>
    </row>
    <row r="71" s="1" customFormat="1" ht="16.8" spans="1:48">
      <c r="A71" s="6"/>
      <c r="B71" s="6"/>
      <c r="C71" s="8">
        <v>11</v>
      </c>
      <c r="D71" s="9">
        <v>1.57246666666667</v>
      </c>
      <c r="E71" s="12">
        <f t="shared" si="60"/>
        <v>10.3102258064516</v>
      </c>
      <c r="F71" s="8" t="s">
        <v>111</v>
      </c>
      <c r="G71" s="6">
        <v>12</v>
      </c>
      <c r="H71" s="11">
        <f t="shared" si="42"/>
        <v>1.57246666666667</v>
      </c>
      <c r="I71" s="11">
        <f t="shared" si="43"/>
        <v>274.722466666667</v>
      </c>
      <c r="J71" s="11">
        <f t="shared" si="44"/>
        <v>0.0213706506034558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2.84539036866152</v>
      </c>
      <c r="P71" s="11">
        <f t="shared" si="47"/>
        <v>0.0608078433991036</v>
      </c>
      <c r="Q71" s="15">
        <f t="shared" si="48"/>
        <v>0.00608078433991036</v>
      </c>
      <c r="R71" s="11">
        <f t="shared" si="49"/>
        <v>0.13797</v>
      </c>
      <c r="S71" s="16">
        <f t="shared" si="50"/>
        <v>0.0440732357752436</v>
      </c>
      <c r="T71" s="3">
        <v>0.01</v>
      </c>
      <c r="U71" s="17">
        <f t="shared" si="51"/>
        <v>0.000440732357752436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0.0127407323577524</v>
      </c>
      <c r="AR71" s="24">
        <f t="shared" si="57"/>
        <v>137.97</v>
      </c>
      <c r="AS71" s="1">
        <f t="shared" si="58"/>
        <v>0.1</v>
      </c>
      <c r="AT71" s="2">
        <f t="shared" si="62"/>
        <v>0.494166666666667</v>
      </c>
      <c r="AU71" s="1">
        <f t="shared" si="59"/>
        <v>582.005792392413</v>
      </c>
      <c r="AV71" s="1">
        <f>SUM(AU60:AU71)</f>
        <v>9785.29450097018</v>
      </c>
    </row>
    <row r="72" s="1" customFormat="1" ht="16.8" spans="1:46">
      <c r="A72" s="6"/>
      <c r="B72" s="6"/>
      <c r="C72" s="8">
        <v>12</v>
      </c>
      <c r="D72" s="9">
        <v>-4.99958064516129</v>
      </c>
      <c r="E72" s="12">
        <f t="shared" si="60"/>
        <v>1.57246666666667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-7.9831935483871</v>
      </c>
      <c r="E76" s="8"/>
      <c r="F76" s="8"/>
      <c r="G76" s="6">
        <v>1</v>
      </c>
      <c r="H76" s="11">
        <f t="shared" ref="H76:H87" si="63">E77</f>
        <v>-7.9831935483871</v>
      </c>
      <c r="I76" s="11">
        <f t="shared" ref="I76:I87" si="64">H76+273.15</f>
        <v>265.166806451613</v>
      </c>
      <c r="J76" s="11">
        <f t="shared" ref="J76:J87" si="65">EXP(($C$18*(I76-$C$16))/($C$19*I76*$C$16))</f>
        <v>0.00595842455559303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0.000466318719105201</v>
      </c>
      <c r="Q76" s="15">
        <f t="shared" ref="Q76:Q87" si="69">P76*$B$78</f>
        <v>8.86005566299882e-5</v>
      </c>
      <c r="R76" s="11">
        <f t="shared" ref="R76:R87" si="70">L76*$B$78</f>
        <v>0.0148697958333333</v>
      </c>
      <c r="S76" s="16">
        <f t="shared" ref="S76:S87" si="71">Q76/R76</f>
        <v>0.00595842455559304</v>
      </c>
      <c r="T76" s="3">
        <v>0.01</v>
      </c>
      <c r="U76" s="17">
        <f t="shared" ref="U76:U87" si="72">S76*T76</f>
        <v>5.95842455559304e-5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0.0116595842455559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50.8333333333333</v>
      </c>
      <c r="AU76" s="1">
        <f t="shared" ref="AU76:AU87" si="79">AT76*10000*AS76*0.67*AR76*AQ76</f>
        <v>5904.88524475943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-9.8781935483871</v>
      </c>
      <c r="E77" s="12">
        <f t="shared" ref="E77:E88" si="80">D76</f>
        <v>-7.9831935483871</v>
      </c>
      <c r="F77" s="8" t="s">
        <v>109</v>
      </c>
      <c r="G77" s="6">
        <v>2</v>
      </c>
      <c r="H77" s="11">
        <f t="shared" si="63"/>
        <v>-9.8781935483871</v>
      </c>
      <c r="I77" s="11">
        <f t="shared" si="64"/>
        <v>263.271806451613</v>
      </c>
      <c r="J77" s="11">
        <f t="shared" si="65"/>
        <v>0.0045745278464015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0.156057847947561</v>
      </c>
      <c r="P77" s="11">
        <f t="shared" si="68"/>
        <v>0.00071389097108561</v>
      </c>
      <c r="Q77" s="15">
        <f t="shared" si="69"/>
        <v>0.000135639284506266</v>
      </c>
      <c r="R77" s="11">
        <f t="shared" si="70"/>
        <v>0.0148697958333333</v>
      </c>
      <c r="S77" s="16">
        <f t="shared" si="71"/>
        <v>0.00912179871375276</v>
      </c>
      <c r="T77" s="3">
        <v>0.01</v>
      </c>
      <c r="U77" s="17">
        <f t="shared" si="72"/>
        <v>9.12179871375276e-5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0.0116912179871375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50.8333333333333</v>
      </c>
      <c r="AU77" s="1">
        <f t="shared" si="79"/>
        <v>5920.9058514953</v>
      </c>
    </row>
    <row r="78" s="1" customFormat="1" ht="16.8" spans="1:47">
      <c r="A78" s="6" t="s">
        <v>72</v>
      </c>
      <c r="B78" s="6">
        <v>0.19</v>
      </c>
      <c r="C78" s="8">
        <v>2</v>
      </c>
      <c r="D78" s="9">
        <v>-3.4075</v>
      </c>
      <c r="E78" s="12">
        <f t="shared" si="80"/>
        <v>-9.8781935483871</v>
      </c>
      <c r="F78" s="8" t="s">
        <v>109</v>
      </c>
      <c r="G78" s="6">
        <v>3</v>
      </c>
      <c r="H78" s="11">
        <f t="shared" si="63"/>
        <v>-3.4075</v>
      </c>
      <c r="I78" s="11">
        <f t="shared" si="64"/>
        <v>269.7425</v>
      </c>
      <c r="J78" s="11">
        <f t="shared" si="65"/>
        <v>0.0111082245340508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0.233606040309809</v>
      </c>
      <c r="P78" s="11">
        <f t="shared" si="68"/>
        <v>0.00259494834827189</v>
      </c>
      <c r="Q78" s="15">
        <f t="shared" si="69"/>
        <v>0.000493040186171659</v>
      </c>
      <c r="R78" s="11">
        <f t="shared" si="70"/>
        <v>0.0148697958333333</v>
      </c>
      <c r="S78" s="16">
        <f t="shared" si="71"/>
        <v>0.033157159096053</v>
      </c>
      <c r="T78" s="3">
        <v>0.01</v>
      </c>
      <c r="U78" s="17">
        <f t="shared" si="72"/>
        <v>0.00033157159096053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0.0119315715909605</v>
      </c>
      <c r="AR78" s="24">
        <f t="shared" si="77"/>
        <v>7.82620833333333</v>
      </c>
      <c r="AS78" s="1">
        <f t="shared" si="78"/>
        <v>0.19</v>
      </c>
      <c r="AT78" s="2">
        <f t="shared" si="82"/>
        <v>50.8333333333333</v>
      </c>
      <c r="AU78" s="1">
        <f t="shared" si="79"/>
        <v>6042.63064192084</v>
      </c>
    </row>
    <row r="79" s="1" customFormat="1" ht="16.8" spans="1:47">
      <c r="A79" s="6"/>
      <c r="B79" s="6"/>
      <c r="C79" s="8">
        <v>3</v>
      </c>
      <c r="D79" s="9">
        <v>4.48741935483871</v>
      </c>
      <c r="E79" s="12">
        <f t="shared" si="80"/>
        <v>-3.4075</v>
      </c>
      <c r="F79" s="8" t="s">
        <v>109</v>
      </c>
      <c r="G79" s="6">
        <v>4</v>
      </c>
      <c r="H79" s="11">
        <f t="shared" si="63"/>
        <v>4.48741935483871</v>
      </c>
      <c r="I79" s="11">
        <f t="shared" si="64"/>
        <v>277.637419354839</v>
      </c>
      <c r="J79" s="11">
        <f t="shared" si="65"/>
        <v>0.0310044807030531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0.30927317529487</v>
      </c>
      <c r="P79" s="11">
        <f t="shared" si="68"/>
        <v>0.00958885419540178</v>
      </c>
      <c r="Q79" s="15">
        <f t="shared" si="69"/>
        <v>0.00182188229712634</v>
      </c>
      <c r="R79" s="11">
        <f t="shared" si="70"/>
        <v>0.0148697958333333</v>
      </c>
      <c r="S79" s="16">
        <f t="shared" si="71"/>
        <v>0.122522347821499</v>
      </c>
      <c r="T79" s="3">
        <v>0.01</v>
      </c>
      <c r="U79" s="17">
        <f t="shared" si="72"/>
        <v>0.00122522347821499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0.012825223478215</v>
      </c>
      <c r="AR79" s="24">
        <f t="shared" si="77"/>
        <v>7.82620833333333</v>
      </c>
      <c r="AS79" s="1">
        <f t="shared" si="78"/>
        <v>0.19</v>
      </c>
      <c r="AT79" s="2">
        <f t="shared" si="82"/>
        <v>50.8333333333333</v>
      </c>
      <c r="AU79" s="1">
        <f t="shared" si="79"/>
        <v>6495.21211754351</v>
      </c>
    </row>
    <row r="80" s="1" customFormat="1" ht="16.8" spans="1:47">
      <c r="A80" s="6"/>
      <c r="B80" s="6"/>
      <c r="C80" s="8">
        <v>4</v>
      </c>
      <c r="D80" s="9">
        <v>10.8307333333333</v>
      </c>
      <c r="E80" s="12">
        <f t="shared" si="80"/>
        <v>4.48741935483871</v>
      </c>
      <c r="F80" s="8" t="s">
        <v>109</v>
      </c>
      <c r="G80" s="6">
        <v>5</v>
      </c>
      <c r="H80" s="11">
        <f t="shared" si="63"/>
        <v>10.8307333333333</v>
      </c>
      <c r="I80" s="11">
        <f t="shared" si="64"/>
        <v>283.980733333333</v>
      </c>
      <c r="J80" s="11">
        <f t="shared" si="65"/>
        <v>0.0678635056027606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0.284700105044495</v>
      </c>
      <c r="O80" s="11">
        <f t="shared" si="81"/>
        <v>0.0932462993883067</v>
      </c>
      <c r="P80" s="11">
        <f t="shared" si="68"/>
        <v>0.00632802076097504</v>
      </c>
      <c r="Q80" s="15">
        <f t="shared" si="69"/>
        <v>0.00120232394458526</v>
      </c>
      <c r="R80" s="11">
        <f t="shared" si="70"/>
        <v>0.0148697958333333</v>
      </c>
      <c r="S80" s="16">
        <f t="shared" si="71"/>
        <v>0.0808567890279995</v>
      </c>
      <c r="T80" s="3">
        <v>0.01</v>
      </c>
      <c r="U80" s="17">
        <f t="shared" si="72"/>
        <v>0.000808567890279995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0.01990856789028</v>
      </c>
      <c r="AR80" s="24">
        <f t="shared" si="77"/>
        <v>7.82620833333333</v>
      </c>
      <c r="AS80" s="1">
        <f t="shared" si="78"/>
        <v>0.19</v>
      </c>
      <c r="AT80" s="2">
        <f t="shared" si="82"/>
        <v>50.8333333333333</v>
      </c>
      <c r="AU80" s="1">
        <f t="shared" si="79"/>
        <v>10082.5043418176</v>
      </c>
    </row>
    <row r="81" s="1" customFormat="1" ht="16.8" spans="1:47">
      <c r="A81" s="6"/>
      <c r="B81" s="6"/>
      <c r="C81" s="8">
        <v>5</v>
      </c>
      <c r="D81" s="9">
        <v>16.2896774193548</v>
      </c>
      <c r="E81" s="12">
        <f t="shared" si="80"/>
        <v>10.8307333333333</v>
      </c>
      <c r="F81" s="8" t="s">
        <v>111</v>
      </c>
      <c r="G81" s="6">
        <v>6</v>
      </c>
      <c r="H81" s="11">
        <f t="shared" si="63"/>
        <v>16.2896774193548</v>
      </c>
      <c r="I81" s="11">
        <f t="shared" si="64"/>
        <v>289.439677419355</v>
      </c>
      <c r="J81" s="11">
        <f t="shared" si="65"/>
        <v>0.129562139448638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0.165180361960665</v>
      </c>
      <c r="P81" s="11">
        <f t="shared" si="68"/>
        <v>0.0214011210905242</v>
      </c>
      <c r="Q81" s="15">
        <f t="shared" si="69"/>
        <v>0.00406621300719959</v>
      </c>
      <c r="R81" s="11">
        <f t="shared" si="70"/>
        <v>0.0148697958333333</v>
      </c>
      <c r="S81" s="16">
        <f t="shared" si="71"/>
        <v>0.273454528412855</v>
      </c>
      <c r="T81" s="3">
        <v>0.01</v>
      </c>
      <c r="U81" s="17">
        <f t="shared" si="72"/>
        <v>0.00273454528412855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0.0218345452841285</v>
      </c>
      <c r="AR81" s="24">
        <f t="shared" si="77"/>
        <v>7.82620833333333</v>
      </c>
      <c r="AS81" s="1">
        <f t="shared" si="78"/>
        <v>0.19</v>
      </c>
      <c r="AT81" s="2">
        <f t="shared" si="82"/>
        <v>50.8333333333333</v>
      </c>
      <c r="AU81" s="1">
        <f t="shared" si="79"/>
        <v>11057.8972250597</v>
      </c>
    </row>
    <row r="82" s="1" customFormat="1" ht="16.8" spans="1:47">
      <c r="A82" s="6"/>
      <c r="B82" s="6"/>
      <c r="C82" s="8">
        <v>6</v>
      </c>
      <c r="D82" s="9">
        <v>20.8562</v>
      </c>
      <c r="E82" s="12">
        <f t="shared" si="80"/>
        <v>16.2896774193548</v>
      </c>
      <c r="F82" s="8" t="s">
        <v>109</v>
      </c>
      <c r="G82" s="6">
        <v>7</v>
      </c>
      <c r="H82" s="11">
        <f t="shared" si="63"/>
        <v>20.8562</v>
      </c>
      <c r="I82" s="11">
        <f t="shared" si="64"/>
        <v>294.0062</v>
      </c>
      <c r="J82" s="11">
        <f t="shared" si="65"/>
        <v>0.218472738206134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0.222041324203474</v>
      </c>
      <c r="P82" s="11">
        <f t="shared" si="68"/>
        <v>0.0485099760936488</v>
      </c>
      <c r="Q82" s="15">
        <f t="shared" si="69"/>
        <v>0.00921689545779328</v>
      </c>
      <c r="R82" s="11">
        <f t="shared" si="70"/>
        <v>0.0148697958333333</v>
      </c>
      <c r="S82" s="16">
        <f t="shared" si="71"/>
        <v>0.619840081269439</v>
      </c>
      <c r="T82" s="3">
        <v>0.01</v>
      </c>
      <c r="U82" s="17">
        <f t="shared" si="72"/>
        <v>0.00619840081269439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0.0252984008126944</v>
      </c>
      <c r="AR82" s="24">
        <f t="shared" si="77"/>
        <v>7.82620833333333</v>
      </c>
      <c r="AS82" s="1">
        <f t="shared" si="78"/>
        <v>0.19</v>
      </c>
      <c r="AT82" s="2">
        <f t="shared" si="82"/>
        <v>50.8333333333333</v>
      </c>
      <c r="AU82" s="1">
        <f t="shared" si="79"/>
        <v>12812.1338230244</v>
      </c>
    </row>
    <row r="83" s="1" customFormat="1" ht="16.8" spans="1:47">
      <c r="A83" s="6"/>
      <c r="B83" s="6"/>
      <c r="C83" s="8">
        <v>7</v>
      </c>
      <c r="D83" s="9">
        <v>25.0563225806452</v>
      </c>
      <c r="E83" s="12">
        <f t="shared" si="80"/>
        <v>20.8562</v>
      </c>
      <c r="F83" s="8" t="s">
        <v>109</v>
      </c>
      <c r="G83" s="6">
        <v>8</v>
      </c>
      <c r="H83" s="11">
        <f t="shared" si="63"/>
        <v>25.0563225806452</v>
      </c>
      <c r="I83" s="11">
        <f t="shared" si="64"/>
        <v>298.206322580645</v>
      </c>
      <c r="J83" s="11">
        <f t="shared" si="65"/>
        <v>0.348316128726627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0.251793431443159</v>
      </c>
      <c r="P83" s="11">
        <f t="shared" si="68"/>
        <v>0.0877037132790743</v>
      </c>
      <c r="Q83" s="15">
        <f t="shared" si="69"/>
        <v>0.0166637055230241</v>
      </c>
      <c r="R83" s="11">
        <f t="shared" si="70"/>
        <v>0.0148697958333333</v>
      </c>
      <c r="S83" s="16">
        <f t="shared" si="71"/>
        <v>1.12064117825138</v>
      </c>
      <c r="T83" s="3">
        <v>0.01</v>
      </c>
      <c r="U83" s="17">
        <f t="shared" si="72"/>
        <v>0.0112064117825138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0.0303064117825138</v>
      </c>
      <c r="AR83" s="24">
        <f t="shared" si="77"/>
        <v>7.82620833333333</v>
      </c>
      <c r="AS83" s="1">
        <f t="shared" si="78"/>
        <v>0.19</v>
      </c>
      <c r="AT83" s="2">
        <f t="shared" si="82"/>
        <v>50.8333333333333</v>
      </c>
      <c r="AU83" s="1">
        <f t="shared" si="79"/>
        <v>15348.3932177409</v>
      </c>
    </row>
    <row r="84" s="1" customFormat="1" ht="16.8" spans="1:47">
      <c r="A84" s="6"/>
      <c r="B84" s="6"/>
      <c r="C84" s="8">
        <v>8</v>
      </c>
      <c r="D84" s="9">
        <v>22.5930967741935</v>
      </c>
      <c r="E84" s="12">
        <f t="shared" si="80"/>
        <v>25.0563225806452</v>
      </c>
      <c r="F84" s="8" t="s">
        <v>109</v>
      </c>
      <c r="G84" s="6">
        <v>9</v>
      </c>
      <c r="H84" s="11">
        <f t="shared" si="63"/>
        <v>22.5930967741935</v>
      </c>
      <c r="I84" s="11">
        <f t="shared" si="64"/>
        <v>295.743096774193</v>
      </c>
      <c r="J84" s="11">
        <f t="shared" si="65"/>
        <v>0.265379484583836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0.242351801497418</v>
      </c>
      <c r="P84" s="11">
        <f t="shared" si="68"/>
        <v>0.0643151961693488</v>
      </c>
      <c r="Q84" s="15">
        <f t="shared" si="69"/>
        <v>0.0122198872721763</v>
      </c>
      <c r="R84" s="11">
        <f t="shared" si="70"/>
        <v>0.0148697958333333</v>
      </c>
      <c r="S84" s="16">
        <f t="shared" si="71"/>
        <v>0.821792538992581</v>
      </c>
      <c r="T84" s="3">
        <v>0.01</v>
      </c>
      <c r="U84" s="17">
        <f t="shared" si="72"/>
        <v>0.00821792538992581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0.0273179253899258</v>
      </c>
      <c r="AR84" s="24">
        <f t="shared" si="77"/>
        <v>7.82620833333333</v>
      </c>
      <c r="AS84" s="1">
        <f t="shared" si="78"/>
        <v>0.19</v>
      </c>
      <c r="AT84" s="2">
        <f t="shared" si="82"/>
        <v>50.8333333333333</v>
      </c>
      <c r="AU84" s="1">
        <f t="shared" si="79"/>
        <v>13834.9027851397</v>
      </c>
    </row>
    <row r="85" s="1" customFormat="1" ht="16.8" spans="1:47">
      <c r="A85" s="6"/>
      <c r="B85" s="6"/>
      <c r="C85" s="8">
        <v>9</v>
      </c>
      <c r="D85" s="9">
        <v>19.0397333333333</v>
      </c>
      <c r="E85" s="12">
        <f t="shared" si="80"/>
        <v>22.5930967741935</v>
      </c>
      <c r="F85" s="8" t="s">
        <v>109</v>
      </c>
      <c r="G85" s="6">
        <v>10</v>
      </c>
      <c r="H85" s="11">
        <f t="shared" si="63"/>
        <v>19.0397333333333</v>
      </c>
      <c r="I85" s="11">
        <f t="shared" si="64"/>
        <v>292.189733333333</v>
      </c>
      <c r="J85" s="11">
        <f t="shared" si="65"/>
        <v>0.177821037553661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0.256298688661402</v>
      </c>
      <c r="P85" s="11">
        <f t="shared" si="68"/>
        <v>0.0455752987414132</v>
      </c>
      <c r="Q85" s="15">
        <f t="shared" si="69"/>
        <v>0.00865930676086851</v>
      </c>
      <c r="R85" s="11">
        <f t="shared" si="70"/>
        <v>0.0148697958333333</v>
      </c>
      <c r="S85" s="16">
        <f t="shared" si="71"/>
        <v>0.582342007780438</v>
      </c>
      <c r="T85" s="3">
        <v>0.01</v>
      </c>
      <c r="U85" s="17">
        <f t="shared" si="72"/>
        <v>0.00582342007780438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0.0174234200778044</v>
      </c>
      <c r="AR85" s="24">
        <f t="shared" si="77"/>
        <v>7.82620833333333</v>
      </c>
      <c r="AS85" s="1">
        <f t="shared" si="78"/>
        <v>0.19</v>
      </c>
      <c r="AT85" s="2">
        <f t="shared" si="82"/>
        <v>50.8333333333333</v>
      </c>
      <c r="AU85" s="1">
        <f t="shared" si="79"/>
        <v>8823.9249328197</v>
      </c>
    </row>
    <row r="86" s="1" customFormat="1" ht="16.8" spans="1:47">
      <c r="A86" s="6"/>
      <c r="B86" s="6"/>
      <c r="C86" s="8">
        <v>10</v>
      </c>
      <c r="D86" s="9">
        <v>10.3102258064516</v>
      </c>
      <c r="E86" s="12">
        <f t="shared" si="80"/>
        <v>19.0397333333333</v>
      </c>
      <c r="F86" s="8" t="s">
        <v>109</v>
      </c>
      <c r="G86" s="6">
        <v>11</v>
      </c>
      <c r="H86" s="11">
        <f t="shared" si="63"/>
        <v>10.3102258064516</v>
      </c>
      <c r="I86" s="11">
        <f t="shared" si="64"/>
        <v>283.460225806452</v>
      </c>
      <c r="J86" s="11">
        <f t="shared" si="65"/>
        <v>0.0637225717513488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0.200187220423989</v>
      </c>
      <c r="O86" s="11">
        <f t="shared" si="81"/>
        <v>0.0887982528293327</v>
      </c>
      <c r="P86" s="11">
        <f t="shared" si="68"/>
        <v>0.00565845303731157</v>
      </c>
      <c r="Q86" s="15">
        <f t="shared" si="69"/>
        <v>0.0010751060770892</v>
      </c>
      <c r="R86" s="11">
        <f t="shared" si="70"/>
        <v>0.0148697958333333</v>
      </c>
      <c r="S86" s="16">
        <f t="shared" si="71"/>
        <v>0.0723013341366232</v>
      </c>
      <c r="T86" s="3">
        <v>0.01</v>
      </c>
      <c r="U86" s="17">
        <f t="shared" si="72"/>
        <v>0.000723013341366232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0.0123230133413662</v>
      </c>
      <c r="AR86" s="24">
        <f t="shared" si="77"/>
        <v>7.82620833333333</v>
      </c>
      <c r="AS86" s="1">
        <f t="shared" si="78"/>
        <v>0.19</v>
      </c>
      <c r="AT86" s="2">
        <f t="shared" si="82"/>
        <v>50.8333333333333</v>
      </c>
      <c r="AU86" s="1">
        <f t="shared" si="79"/>
        <v>6240.87258326917</v>
      </c>
    </row>
    <row r="87" s="1" customFormat="1" ht="16.8" spans="1:48">
      <c r="A87" s="6"/>
      <c r="B87" s="6"/>
      <c r="C87" s="8">
        <v>11</v>
      </c>
      <c r="D87" s="9">
        <v>1.57246666666667</v>
      </c>
      <c r="E87" s="12">
        <f t="shared" si="80"/>
        <v>10.3102258064516</v>
      </c>
      <c r="F87" s="8" t="s">
        <v>111</v>
      </c>
      <c r="G87" s="6">
        <v>12</v>
      </c>
      <c r="H87" s="11">
        <f t="shared" si="63"/>
        <v>1.57246666666667</v>
      </c>
      <c r="I87" s="11">
        <f t="shared" si="64"/>
        <v>274.722466666667</v>
      </c>
      <c r="J87" s="11">
        <f t="shared" si="65"/>
        <v>0.0213706506034558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0.161401883125354</v>
      </c>
      <c r="P87" s="11">
        <f t="shared" si="68"/>
        <v>0.00344926325101176</v>
      </c>
      <c r="Q87" s="15">
        <f t="shared" si="69"/>
        <v>0.000655360017692235</v>
      </c>
      <c r="R87" s="11">
        <f t="shared" si="70"/>
        <v>0.0148697958333333</v>
      </c>
      <c r="S87" s="16">
        <f t="shared" si="71"/>
        <v>0.0440732357752437</v>
      </c>
      <c r="T87" s="3">
        <v>0.01</v>
      </c>
      <c r="U87" s="17">
        <f t="shared" si="72"/>
        <v>0.000440732357752437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0.0120407323577524</v>
      </c>
      <c r="AR87" s="24">
        <f t="shared" si="77"/>
        <v>7.82620833333333</v>
      </c>
      <c r="AS87" s="1">
        <f t="shared" si="78"/>
        <v>0.19</v>
      </c>
      <c r="AT87" s="2">
        <f t="shared" si="82"/>
        <v>50.8333333333333</v>
      </c>
      <c r="AU87" s="1">
        <f t="shared" si="79"/>
        <v>6097.91407120622</v>
      </c>
      <c r="AV87" s="1">
        <f>SUM(AU76:AU87)</f>
        <v>108662.176835796</v>
      </c>
    </row>
    <row r="88" s="1" customFormat="1" ht="16.8" spans="1:46">
      <c r="A88" s="6"/>
      <c r="B88" s="6"/>
      <c r="C88" s="8">
        <v>12</v>
      </c>
      <c r="D88" s="9">
        <v>-4.99958064516129</v>
      </c>
      <c r="E88" s="12">
        <f t="shared" si="80"/>
        <v>1.57246666666667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-7.9831935483871</v>
      </c>
      <c r="E91" s="8"/>
      <c r="F91" s="8"/>
      <c r="G91" s="6">
        <v>1</v>
      </c>
      <c r="H91" s="11">
        <f t="shared" ref="H91:H102" si="83">E92</f>
        <v>-7.9831935483871</v>
      </c>
      <c r="I91" s="11">
        <f t="shared" ref="I91:I102" si="84">H91+273.15</f>
        <v>265.166806451613</v>
      </c>
      <c r="J91" s="11">
        <f t="shared" ref="J91:J102" si="85">EXP(($C$18*(I91-$C$16))/($C$19*I91*$C$16))</f>
        <v>0.00595842455559303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0.000452363592260623</v>
      </c>
      <c r="Q91" s="15">
        <f t="shared" ref="Q91:Q102" si="89">P91*$B$93</f>
        <v>8.14254466069121e-5</v>
      </c>
      <c r="R91" s="11">
        <f t="shared" ref="R91:R102" si="90">L91*$B$93</f>
        <v>0.0136656</v>
      </c>
      <c r="S91" s="16">
        <f t="shared" ref="S91:S102" si="91">Q91/R91</f>
        <v>0.00595842455559303</v>
      </c>
      <c r="T91" s="3">
        <v>0.01</v>
      </c>
      <c r="U91" s="17">
        <f t="shared" ref="U91:U102" si="92">S91*T91</f>
        <v>5.95842455559303e-5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0.0148595842455559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49.5833333333333</v>
      </c>
      <c r="AU91" s="1">
        <f t="shared" ref="AU91:AU102" si="98">AT91*10000*AS91*0.67*AR91*AQ91</f>
        <v>6745.99298790819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-9.8781935483871</v>
      </c>
      <c r="E92" s="12">
        <f t="shared" ref="E92:E103" si="99">D91</f>
        <v>-7.9831935483871</v>
      </c>
      <c r="F92" s="8" t="s">
        <v>109</v>
      </c>
      <c r="G92" s="6">
        <v>2</v>
      </c>
      <c r="H92" s="11">
        <f t="shared" si="83"/>
        <v>-9.8781935483871</v>
      </c>
      <c r="I92" s="11">
        <f t="shared" si="84"/>
        <v>263.271806451613</v>
      </c>
      <c r="J92" s="11">
        <f t="shared" si="85"/>
        <v>0.0045745278464015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0.151387636407739</v>
      </c>
      <c r="P92" s="11">
        <f t="shared" si="88"/>
        <v>0.000692526958348109</v>
      </c>
      <c r="Q92" s="15">
        <f t="shared" si="89"/>
        <v>0.00012465485250266</v>
      </c>
      <c r="R92" s="11">
        <f t="shared" si="90"/>
        <v>0.0136656</v>
      </c>
      <c r="S92" s="16">
        <f t="shared" si="91"/>
        <v>0.00912179871375275</v>
      </c>
      <c r="T92" s="3">
        <v>0.01</v>
      </c>
      <c r="U92" s="17">
        <f t="shared" si="92"/>
        <v>9.12179871375275e-5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0.0148912179871375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49.5833333333333</v>
      </c>
      <c r="AU92" s="1">
        <f t="shared" si="98"/>
        <v>6760.35415679181</v>
      </c>
    </row>
    <row r="93" s="1" customFormat="1" ht="16.8" spans="1:47">
      <c r="A93" s="6" t="s">
        <v>72</v>
      </c>
      <c r="B93" s="6">
        <v>0.18</v>
      </c>
      <c r="C93" s="8">
        <v>2</v>
      </c>
      <c r="D93" s="9">
        <v>-3.4075</v>
      </c>
      <c r="E93" s="12">
        <f t="shared" si="99"/>
        <v>-9.8781935483871</v>
      </c>
      <c r="F93" s="8" t="s">
        <v>109</v>
      </c>
      <c r="G93" s="6">
        <v>3</v>
      </c>
      <c r="H93" s="11">
        <f t="shared" si="83"/>
        <v>-3.4075</v>
      </c>
      <c r="I93" s="11">
        <f t="shared" si="84"/>
        <v>269.7425</v>
      </c>
      <c r="J93" s="11">
        <f t="shared" si="85"/>
        <v>0.0111082245340508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0.226615109449391</v>
      </c>
      <c r="P93" s="11">
        <f t="shared" si="88"/>
        <v>0.00251729151857234</v>
      </c>
      <c r="Q93" s="15">
        <f t="shared" si="89"/>
        <v>0.000453112473343022</v>
      </c>
      <c r="R93" s="11">
        <f t="shared" si="90"/>
        <v>0.0136656</v>
      </c>
      <c r="S93" s="16">
        <f t="shared" si="91"/>
        <v>0.033157159096053</v>
      </c>
      <c r="T93" s="3">
        <v>0.01</v>
      </c>
      <c r="U93" s="17">
        <f t="shared" si="92"/>
        <v>0.00033157159096053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0.0151315715909605</v>
      </c>
      <c r="AR93" s="24">
        <f t="shared" si="96"/>
        <v>7.592</v>
      </c>
      <c r="AS93" s="1">
        <f t="shared" si="97"/>
        <v>0.18</v>
      </c>
      <c r="AT93" s="2">
        <f t="shared" si="101"/>
        <v>49.5833333333333</v>
      </c>
      <c r="AU93" s="1">
        <f t="shared" si="98"/>
        <v>6869.47051558182</v>
      </c>
    </row>
    <row r="94" s="1" customFormat="1" ht="16.8" spans="1:47">
      <c r="A94" s="6"/>
      <c r="B94" s="6"/>
      <c r="C94" s="8">
        <v>3</v>
      </c>
      <c r="D94" s="9">
        <v>4.48741935483871</v>
      </c>
      <c r="E94" s="12">
        <f t="shared" si="99"/>
        <v>-3.4075</v>
      </c>
      <c r="F94" s="8" t="s">
        <v>109</v>
      </c>
      <c r="G94" s="6">
        <v>4</v>
      </c>
      <c r="H94" s="11">
        <f t="shared" si="83"/>
        <v>4.48741935483871</v>
      </c>
      <c r="I94" s="11">
        <f t="shared" si="84"/>
        <v>277.637419354839</v>
      </c>
      <c r="J94" s="11">
        <f t="shared" si="85"/>
        <v>0.0310044807030531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0.300017817930819</v>
      </c>
      <c r="P94" s="11">
        <f t="shared" si="88"/>
        <v>0.00930189664660818</v>
      </c>
      <c r="Q94" s="15">
        <f t="shared" si="89"/>
        <v>0.00167434139638947</v>
      </c>
      <c r="R94" s="11">
        <f t="shared" si="90"/>
        <v>0.0136656</v>
      </c>
      <c r="S94" s="16">
        <f t="shared" si="91"/>
        <v>0.122522347821499</v>
      </c>
      <c r="T94" s="3">
        <v>0.01</v>
      </c>
      <c r="U94" s="17">
        <f t="shared" si="92"/>
        <v>0.00122522347821499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0.016025223478215</v>
      </c>
      <c r="AR94" s="24">
        <f t="shared" si="96"/>
        <v>7.592</v>
      </c>
      <c r="AS94" s="1">
        <f t="shared" si="97"/>
        <v>0.18</v>
      </c>
      <c r="AT94" s="2">
        <f t="shared" si="101"/>
        <v>49.5833333333333</v>
      </c>
      <c r="AU94" s="1">
        <f t="shared" si="98"/>
        <v>7275.17294072556</v>
      </c>
    </row>
    <row r="95" s="1" customFormat="1" ht="16.8" spans="1:47">
      <c r="A95" s="6"/>
      <c r="B95" s="6"/>
      <c r="C95" s="8">
        <v>4</v>
      </c>
      <c r="D95" s="9">
        <v>10.8307333333333</v>
      </c>
      <c r="E95" s="12">
        <f t="shared" si="99"/>
        <v>4.48741935483871</v>
      </c>
      <c r="F95" s="8" t="s">
        <v>109</v>
      </c>
      <c r="G95" s="6">
        <v>5</v>
      </c>
      <c r="H95" s="11">
        <f t="shared" si="83"/>
        <v>10.8307333333333</v>
      </c>
      <c r="I95" s="11">
        <f t="shared" si="84"/>
        <v>283.980733333333</v>
      </c>
      <c r="J95" s="11">
        <f t="shared" si="85"/>
        <v>0.0678635056027606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0.27618012522</v>
      </c>
      <c r="O95" s="11">
        <f t="shared" si="100"/>
        <v>0.0904557960642105</v>
      </c>
      <c r="P95" s="11">
        <f t="shared" si="88"/>
        <v>0.00613864742300572</v>
      </c>
      <c r="Q95" s="15">
        <f t="shared" si="89"/>
        <v>0.00110495653614103</v>
      </c>
      <c r="R95" s="11">
        <f t="shared" si="90"/>
        <v>0.0136656</v>
      </c>
      <c r="S95" s="16">
        <f t="shared" si="91"/>
        <v>0.0808567890279994</v>
      </c>
      <c r="T95" s="3">
        <v>0.01</v>
      </c>
      <c r="U95" s="17">
        <f t="shared" si="92"/>
        <v>0.000808567890279994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0.02790856789028</v>
      </c>
      <c r="AR95" s="24">
        <f t="shared" si="96"/>
        <v>7.592</v>
      </c>
      <c r="AS95" s="1">
        <f t="shared" si="97"/>
        <v>0.18</v>
      </c>
      <c r="AT95" s="2">
        <f t="shared" si="101"/>
        <v>49.5833333333333</v>
      </c>
      <c r="AU95" s="1">
        <f t="shared" si="98"/>
        <v>12670.0047712772</v>
      </c>
    </row>
    <row r="96" s="1" customFormat="1" ht="16.8" spans="1:47">
      <c r="A96" s="6"/>
      <c r="B96" s="6"/>
      <c r="C96" s="8">
        <v>5</v>
      </c>
      <c r="D96" s="9">
        <v>16.2896774193548</v>
      </c>
      <c r="E96" s="12">
        <f t="shared" si="99"/>
        <v>10.8307333333333</v>
      </c>
      <c r="F96" s="8" t="s">
        <v>111</v>
      </c>
      <c r="G96" s="6">
        <v>6</v>
      </c>
      <c r="H96" s="11">
        <f t="shared" si="83"/>
        <v>16.2896774193548</v>
      </c>
      <c r="I96" s="11">
        <f t="shared" si="84"/>
        <v>289.439677419355</v>
      </c>
      <c r="J96" s="11">
        <f t="shared" si="85"/>
        <v>0.129562139448638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0.160237148641205</v>
      </c>
      <c r="P96" s="11">
        <f t="shared" si="88"/>
        <v>0.0207606677971039</v>
      </c>
      <c r="Q96" s="15">
        <f t="shared" si="89"/>
        <v>0.0037369202034787</v>
      </c>
      <c r="R96" s="11">
        <f t="shared" si="90"/>
        <v>0.0136656</v>
      </c>
      <c r="S96" s="16">
        <f t="shared" si="91"/>
        <v>0.273454528412854</v>
      </c>
      <c r="T96" s="3">
        <v>0.01</v>
      </c>
      <c r="U96" s="17">
        <f t="shared" si="92"/>
        <v>0.00273454528412854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0.0298345452841285</v>
      </c>
      <c r="AR96" s="24">
        <f t="shared" si="96"/>
        <v>7.592</v>
      </c>
      <c r="AS96" s="1">
        <f t="shared" si="97"/>
        <v>0.18</v>
      </c>
      <c r="AT96" s="2">
        <f t="shared" si="101"/>
        <v>49.5833333333333</v>
      </c>
      <c r="AU96" s="1">
        <f t="shared" si="98"/>
        <v>13544.3650345973</v>
      </c>
    </row>
    <row r="97" s="1" customFormat="1" ht="16.8" spans="1:47">
      <c r="A97" s="6"/>
      <c r="B97" s="6"/>
      <c r="C97" s="8">
        <v>6</v>
      </c>
      <c r="D97" s="9">
        <v>20.8562</v>
      </c>
      <c r="E97" s="12">
        <f t="shared" si="99"/>
        <v>16.2896774193548</v>
      </c>
      <c r="F97" s="8" t="s">
        <v>109</v>
      </c>
      <c r="G97" s="6">
        <v>7</v>
      </c>
      <c r="H97" s="11">
        <f t="shared" si="83"/>
        <v>20.8562</v>
      </c>
      <c r="I97" s="11">
        <f t="shared" si="84"/>
        <v>294.0062</v>
      </c>
      <c r="J97" s="11">
        <f t="shared" si="85"/>
        <v>0.218472738206134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0.215396480844101</v>
      </c>
      <c r="P97" s="11">
        <f t="shared" si="88"/>
        <v>0.0470582589699757</v>
      </c>
      <c r="Q97" s="15">
        <f t="shared" si="89"/>
        <v>0.00847048661459563</v>
      </c>
      <c r="R97" s="11">
        <f t="shared" si="90"/>
        <v>0.0136656</v>
      </c>
      <c r="S97" s="16">
        <f t="shared" si="91"/>
        <v>0.619840081269438</v>
      </c>
      <c r="T97" s="3">
        <v>0.01</v>
      </c>
      <c r="U97" s="17">
        <f t="shared" si="92"/>
        <v>0.00619840081269438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0.0332984008126944</v>
      </c>
      <c r="AR97" s="24">
        <f t="shared" si="96"/>
        <v>7.592</v>
      </c>
      <c r="AS97" s="1">
        <f t="shared" si="97"/>
        <v>0.18</v>
      </c>
      <c r="AT97" s="2">
        <f t="shared" si="101"/>
        <v>49.5833333333333</v>
      </c>
      <c r="AU97" s="1">
        <f t="shared" si="98"/>
        <v>15116.8952427571</v>
      </c>
    </row>
    <row r="98" s="1" customFormat="1" ht="16.8" spans="1:47">
      <c r="A98" s="6"/>
      <c r="B98" s="6"/>
      <c r="C98" s="8">
        <v>7</v>
      </c>
      <c r="D98" s="9">
        <v>25.0563225806452</v>
      </c>
      <c r="E98" s="12">
        <f t="shared" si="99"/>
        <v>20.8562</v>
      </c>
      <c r="F98" s="8" t="s">
        <v>109</v>
      </c>
      <c r="G98" s="6">
        <v>8</v>
      </c>
      <c r="H98" s="11">
        <f t="shared" si="83"/>
        <v>25.0563225806452</v>
      </c>
      <c r="I98" s="11">
        <f t="shared" si="84"/>
        <v>298.206322580645</v>
      </c>
      <c r="J98" s="11">
        <f t="shared" si="85"/>
        <v>0.348316128726627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0.244258221874125</v>
      </c>
      <c r="P98" s="11">
        <f t="shared" si="88"/>
        <v>0.0850790782528448</v>
      </c>
      <c r="Q98" s="15">
        <f t="shared" si="89"/>
        <v>0.0153142340855121</v>
      </c>
      <c r="R98" s="11">
        <f t="shared" si="90"/>
        <v>0.0136656</v>
      </c>
      <c r="S98" s="16">
        <f t="shared" si="91"/>
        <v>1.12064117825138</v>
      </c>
      <c r="T98" s="3">
        <v>0.01</v>
      </c>
      <c r="U98" s="17">
        <f t="shared" si="92"/>
        <v>0.0112064117825138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0.0383064117825138</v>
      </c>
      <c r="AR98" s="24">
        <f t="shared" si="96"/>
        <v>7.592</v>
      </c>
      <c r="AS98" s="1">
        <f t="shared" si="97"/>
        <v>0.18</v>
      </c>
      <c r="AT98" s="2">
        <f t="shared" si="101"/>
        <v>49.5833333333333</v>
      </c>
      <c r="AU98" s="1">
        <f t="shared" si="98"/>
        <v>17390.4451838245</v>
      </c>
    </row>
    <row r="99" s="1" customFormat="1" ht="16.8" spans="1:47">
      <c r="A99" s="6"/>
      <c r="B99" s="6"/>
      <c r="C99" s="8">
        <v>8</v>
      </c>
      <c r="D99" s="9">
        <v>22.5930967741935</v>
      </c>
      <c r="E99" s="12">
        <f t="shared" si="99"/>
        <v>25.0563225806452</v>
      </c>
      <c r="F99" s="8" t="s">
        <v>109</v>
      </c>
      <c r="G99" s="6">
        <v>9</v>
      </c>
      <c r="H99" s="11">
        <f t="shared" si="83"/>
        <v>22.5930967741935</v>
      </c>
      <c r="I99" s="11">
        <f t="shared" si="84"/>
        <v>295.743096774193</v>
      </c>
      <c r="J99" s="11">
        <f t="shared" si="85"/>
        <v>0.265379484583836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0.23509914362128</v>
      </c>
      <c r="P99" s="11">
        <f t="shared" si="88"/>
        <v>0.0623904895603166</v>
      </c>
      <c r="Q99" s="15">
        <f t="shared" si="89"/>
        <v>0.011230288120857</v>
      </c>
      <c r="R99" s="11">
        <f t="shared" si="90"/>
        <v>0.0136656</v>
      </c>
      <c r="S99" s="16">
        <f t="shared" si="91"/>
        <v>0.82179253899258</v>
      </c>
      <c r="T99" s="3">
        <v>0.01</v>
      </c>
      <c r="U99" s="17">
        <f t="shared" si="92"/>
        <v>0.0082179253899258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0.0353179253899258</v>
      </c>
      <c r="AR99" s="24">
        <f t="shared" si="96"/>
        <v>7.592</v>
      </c>
      <c r="AS99" s="1">
        <f t="shared" si="97"/>
        <v>0.18</v>
      </c>
      <c r="AT99" s="2">
        <f t="shared" si="101"/>
        <v>49.5833333333333</v>
      </c>
      <c r="AU99" s="1">
        <f t="shared" si="98"/>
        <v>16033.724301483</v>
      </c>
    </row>
    <row r="100" s="1" customFormat="1" ht="16.8" spans="1:47">
      <c r="A100" s="6"/>
      <c r="B100" s="6"/>
      <c r="C100" s="8">
        <v>9</v>
      </c>
      <c r="D100" s="9">
        <v>19.0397333333333</v>
      </c>
      <c r="E100" s="12">
        <f t="shared" si="99"/>
        <v>22.5930967741935</v>
      </c>
      <c r="F100" s="8" t="s">
        <v>109</v>
      </c>
      <c r="G100" s="6">
        <v>10</v>
      </c>
      <c r="H100" s="11">
        <f t="shared" si="83"/>
        <v>19.0397333333333</v>
      </c>
      <c r="I100" s="11">
        <f t="shared" si="84"/>
        <v>292.189733333333</v>
      </c>
      <c r="J100" s="11">
        <f t="shared" si="85"/>
        <v>0.177821037553661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0.248628654060964</v>
      </c>
      <c r="P100" s="11">
        <f t="shared" si="88"/>
        <v>0.0442114052306908</v>
      </c>
      <c r="Q100" s="15">
        <f t="shared" si="89"/>
        <v>0.00795805294152434</v>
      </c>
      <c r="R100" s="11">
        <f t="shared" si="90"/>
        <v>0.0136656</v>
      </c>
      <c r="S100" s="16">
        <f t="shared" si="91"/>
        <v>0.582342007780437</v>
      </c>
      <c r="T100" s="3">
        <v>0.01</v>
      </c>
      <c r="U100" s="17">
        <f t="shared" si="92"/>
        <v>0.00582342007780437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0.0206234200778044</v>
      </c>
      <c r="AR100" s="24">
        <f t="shared" si="96"/>
        <v>7.592</v>
      </c>
      <c r="AS100" s="1">
        <f t="shared" si="97"/>
        <v>0.18</v>
      </c>
      <c r="AT100" s="2">
        <f t="shared" si="101"/>
        <v>49.5833333333333</v>
      </c>
      <c r="AU100" s="1">
        <f t="shared" si="98"/>
        <v>9362.67428028224</v>
      </c>
    </row>
    <row r="101" s="1" customFormat="1" ht="16.8" spans="1:47">
      <c r="A101" s="6"/>
      <c r="B101" s="6"/>
      <c r="C101" s="8">
        <v>10</v>
      </c>
      <c r="D101" s="9">
        <v>10.3102258064516</v>
      </c>
      <c r="E101" s="12">
        <f t="shared" si="99"/>
        <v>19.0397333333333</v>
      </c>
      <c r="F101" s="8" t="s">
        <v>109</v>
      </c>
      <c r="G101" s="6">
        <v>11</v>
      </c>
      <c r="H101" s="11">
        <f t="shared" si="83"/>
        <v>10.3102258064516</v>
      </c>
      <c r="I101" s="11">
        <f t="shared" si="84"/>
        <v>283.460225806452</v>
      </c>
      <c r="J101" s="11">
        <f t="shared" si="85"/>
        <v>0.0637225717513488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0.194196386388759</v>
      </c>
      <c r="O101" s="11">
        <f t="shared" si="100"/>
        <v>0.0861408624415137</v>
      </c>
      <c r="P101" s="11">
        <f t="shared" si="88"/>
        <v>0.00548911728765243</v>
      </c>
      <c r="Q101" s="15">
        <f t="shared" si="89"/>
        <v>0.000988041111777437</v>
      </c>
      <c r="R101" s="11">
        <f t="shared" si="90"/>
        <v>0.0136656</v>
      </c>
      <c r="S101" s="16">
        <f t="shared" si="91"/>
        <v>0.0723013341366231</v>
      </c>
      <c r="T101" s="3">
        <v>0.01</v>
      </c>
      <c r="U101" s="17">
        <f t="shared" si="92"/>
        <v>0.000723013341366231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0.0155230133413662</v>
      </c>
      <c r="AR101" s="24">
        <f t="shared" si="96"/>
        <v>7.592</v>
      </c>
      <c r="AS101" s="1">
        <f t="shared" si="97"/>
        <v>0.18</v>
      </c>
      <c r="AT101" s="2">
        <f t="shared" si="101"/>
        <v>49.5833333333333</v>
      </c>
      <c r="AU101" s="1">
        <f t="shared" si="98"/>
        <v>7047.17826700838</v>
      </c>
    </row>
    <row r="102" s="1" customFormat="1" ht="16.8" spans="1:48">
      <c r="A102" s="6"/>
      <c r="B102" s="6"/>
      <c r="C102" s="8">
        <v>11</v>
      </c>
      <c r="D102" s="9">
        <v>1.57246666666667</v>
      </c>
      <c r="E102" s="12">
        <f t="shared" si="99"/>
        <v>10.3102258064516</v>
      </c>
      <c r="F102" s="8" t="s">
        <v>111</v>
      </c>
      <c r="G102" s="6">
        <v>12</v>
      </c>
      <c r="H102" s="11">
        <f t="shared" si="83"/>
        <v>1.57246666666667</v>
      </c>
      <c r="I102" s="11">
        <f t="shared" si="84"/>
        <v>274.722466666667</v>
      </c>
      <c r="J102" s="11">
        <f t="shared" si="85"/>
        <v>0.0213706506034558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0.156571745153861</v>
      </c>
      <c r="P102" s="11">
        <f t="shared" si="88"/>
        <v>0.0033460400600565</v>
      </c>
      <c r="Q102" s="15">
        <f t="shared" si="89"/>
        <v>0.00060228721081017</v>
      </c>
      <c r="R102" s="11">
        <f t="shared" si="90"/>
        <v>0.0136656</v>
      </c>
      <c r="S102" s="16">
        <f t="shared" si="91"/>
        <v>0.0440732357752436</v>
      </c>
      <c r="T102" s="3">
        <v>0.01</v>
      </c>
      <c r="U102" s="17">
        <f t="shared" si="92"/>
        <v>0.000440732357752436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0.0152407323577524</v>
      </c>
      <c r="AR102" s="24">
        <f t="shared" si="96"/>
        <v>7.592</v>
      </c>
      <c r="AS102" s="1">
        <f t="shared" si="97"/>
        <v>0.18</v>
      </c>
      <c r="AT102" s="2">
        <f t="shared" si="101"/>
        <v>49.5833333333333</v>
      </c>
      <c r="AU102" s="1">
        <f t="shared" si="98"/>
        <v>6919.02760649121</v>
      </c>
      <c r="AV102" s="1">
        <f>SUM(AU91:AU102)</f>
        <v>125735.305288728</v>
      </c>
    </row>
    <row r="103" s="1" customFormat="1" ht="16.8" spans="1:46">
      <c r="A103" s="6"/>
      <c r="B103" s="6"/>
      <c r="C103" s="8">
        <v>12</v>
      </c>
      <c r="D103" s="9">
        <v>-4.99958064516129</v>
      </c>
      <c r="E103" s="12">
        <f t="shared" si="99"/>
        <v>1.57246666666667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ht="16.8" spans="1:32">
      <c r="A107" s="6" t="s">
        <v>107</v>
      </c>
      <c r="B107" s="6">
        <f>F9</f>
        <v>122.786</v>
      </c>
      <c r="C107" s="8" t="s">
        <v>108</v>
      </c>
      <c r="D107" s="9">
        <v>-7.9831935483871</v>
      </c>
      <c r="E107" s="8"/>
      <c r="F107" s="8"/>
      <c r="G107" s="6">
        <v>1</v>
      </c>
      <c r="H107" s="11">
        <f t="shared" ref="H107:H118" si="102">E108</f>
        <v>-7.9831935483871</v>
      </c>
      <c r="I107" s="11">
        <f t="shared" ref="I107:I118" si="103">H107+273.15</f>
        <v>265.166806451613</v>
      </c>
      <c r="J107" s="11">
        <f t="shared" ref="J107:J118" si="104">EXP(($C$18*(I107-$C$16))/($C$19*I107*$C$16))</f>
        <v>0.00595842455559303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0.0164612501433685</v>
      </c>
      <c r="Q107" s="15">
        <f t="shared" ref="Q107:Q118" si="108">P107*$B$109</f>
        <v>0.00477376254157687</v>
      </c>
      <c r="R107" s="11">
        <f t="shared" ref="R107:R118" si="109">L107*$B$109</f>
        <v>0.80117865</v>
      </c>
      <c r="S107" s="16">
        <f t="shared" ref="S107:S118" si="110">Q107/R107</f>
        <v>0.00595842455559303</v>
      </c>
      <c r="T107" s="3">
        <v>0.27</v>
      </c>
      <c r="U107" s="17">
        <f t="shared" ref="U107:U118" si="111">S107*T107</f>
        <v>0.00160877463001012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>U107*0.67*AD107+(V107+W107+X107+Y107+Z107+AA107)/1000</f>
        <v>0.226712584910611</v>
      </c>
      <c r="AC107" s="24">
        <f t="shared" ref="AC107:AC118" si="112">$B$107/12</f>
        <v>10.2321666666667</v>
      </c>
      <c r="AD107" s="1">
        <f t="shared" ref="AD107:AD118" si="113">$B$109</f>
        <v>0.29</v>
      </c>
      <c r="AE107" s="25">
        <f>$E$9/12</f>
        <v>241.666666666667</v>
      </c>
      <c r="AF107" s="1">
        <f>AE107*10000*AC107*AB107</f>
        <v>5606088.97273748</v>
      </c>
    </row>
    <row r="108" s="1" customFormat="1" ht="16.8" spans="1:32">
      <c r="A108" s="6" t="s">
        <v>110</v>
      </c>
      <c r="B108" s="6">
        <v>27</v>
      </c>
      <c r="C108" s="8">
        <v>1</v>
      </c>
      <c r="D108" s="9">
        <v>-9.8781935483871</v>
      </c>
      <c r="E108" s="12">
        <f t="shared" ref="E108:E119" si="114">D107</f>
        <v>-7.9831935483871</v>
      </c>
      <c r="F108" s="8" t="s">
        <v>109</v>
      </c>
      <c r="G108" s="6">
        <v>2</v>
      </c>
      <c r="H108" s="11">
        <f t="shared" si="102"/>
        <v>-9.8781935483871</v>
      </c>
      <c r="I108" s="11">
        <f t="shared" si="103"/>
        <v>263.271806451613</v>
      </c>
      <c r="J108" s="11">
        <f t="shared" si="104"/>
        <v>0.0045745278464015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5">L108+O107-P107-N108</f>
        <v>5.50890874985663</v>
      </c>
      <c r="P108" s="11">
        <f t="shared" si="107"/>
        <v>0.025200656479504</v>
      </c>
      <c r="Q108" s="15">
        <f t="shared" si="108"/>
        <v>0.00730819037905616</v>
      </c>
      <c r="R108" s="11">
        <f t="shared" si="109"/>
        <v>0.80117865</v>
      </c>
      <c r="S108" s="16">
        <f t="shared" si="110"/>
        <v>0.00912179871375274</v>
      </c>
      <c r="T108" s="3">
        <v>0.27</v>
      </c>
      <c r="U108" s="17">
        <f t="shared" si="111"/>
        <v>0.00246288565271324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ref="AB108:AB118" si="116">U108*0.67*AD108+(V108+W108+X108+Y108+Z108+AA108)/1000</f>
        <v>0.226878538682322</v>
      </c>
      <c r="AC108" s="24">
        <f t="shared" si="112"/>
        <v>10.2321666666667</v>
      </c>
      <c r="AD108" s="1">
        <f t="shared" si="113"/>
        <v>0.29</v>
      </c>
      <c r="AE108" s="25">
        <f t="shared" ref="AE108:AE118" si="117">$E$9/12</f>
        <v>241.666666666667</v>
      </c>
      <c r="AF108" s="1">
        <f t="shared" ref="AF108:AF118" si="118">AE108*10000*AC108*AB108</f>
        <v>5610192.63381099</v>
      </c>
    </row>
    <row r="109" s="1" customFormat="1" ht="16.8" spans="1:32">
      <c r="A109" s="6" t="s">
        <v>72</v>
      </c>
      <c r="B109" s="6">
        <v>0.29</v>
      </c>
      <c r="C109" s="8">
        <v>2</v>
      </c>
      <c r="D109" s="9">
        <v>-3.4075</v>
      </c>
      <c r="E109" s="12">
        <f t="shared" si="114"/>
        <v>-9.8781935483871</v>
      </c>
      <c r="F109" s="8" t="s">
        <v>109</v>
      </c>
      <c r="G109" s="6">
        <v>3</v>
      </c>
      <c r="H109" s="11">
        <f t="shared" si="102"/>
        <v>-3.4075</v>
      </c>
      <c r="I109" s="11">
        <f t="shared" si="103"/>
        <v>269.7425</v>
      </c>
      <c r="J109" s="11">
        <f t="shared" si="104"/>
        <v>0.0111082245340508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5"/>
        <v>8.24639309337713</v>
      </c>
      <c r="P109" s="11">
        <f t="shared" si="107"/>
        <v>0.0916027860772791</v>
      </c>
      <c r="Q109" s="15">
        <f t="shared" si="108"/>
        <v>0.026564807962411</v>
      </c>
      <c r="R109" s="11">
        <f t="shared" si="109"/>
        <v>0.80117865</v>
      </c>
      <c r="S109" s="16">
        <f t="shared" si="110"/>
        <v>0.033157159096053</v>
      </c>
      <c r="T109" s="3">
        <v>0.27</v>
      </c>
      <c r="U109" s="17">
        <f t="shared" si="111"/>
        <v>0.00895243295593431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6"/>
        <v>0.228139457723338</v>
      </c>
      <c r="AC109" s="24">
        <f t="shared" si="112"/>
        <v>10.2321666666667</v>
      </c>
      <c r="AD109" s="1">
        <f t="shared" si="113"/>
        <v>0.29</v>
      </c>
      <c r="AE109" s="25">
        <f t="shared" si="117"/>
        <v>241.666666666667</v>
      </c>
      <c r="AF109" s="1">
        <f t="shared" si="118"/>
        <v>5641372.30711471</v>
      </c>
    </row>
    <row r="110" s="1" customFormat="1" ht="16.8" spans="1:32">
      <c r="A110" s="6"/>
      <c r="B110" s="6"/>
      <c r="C110" s="8">
        <v>3</v>
      </c>
      <c r="D110" s="9">
        <v>4.48741935483871</v>
      </c>
      <c r="E110" s="12">
        <f t="shared" si="114"/>
        <v>-3.4075</v>
      </c>
      <c r="F110" s="8" t="s">
        <v>109</v>
      </c>
      <c r="G110" s="6">
        <v>4</v>
      </c>
      <c r="H110" s="11">
        <f t="shared" si="102"/>
        <v>4.48741935483871</v>
      </c>
      <c r="I110" s="11">
        <f t="shared" si="103"/>
        <v>277.637419354839</v>
      </c>
      <c r="J110" s="11">
        <f t="shared" si="104"/>
        <v>0.0310044807030531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5"/>
        <v>10.9174753072998</v>
      </c>
      <c r="P110" s="11">
        <f t="shared" si="107"/>
        <v>0.338490652491237</v>
      </c>
      <c r="Q110" s="15">
        <f t="shared" si="108"/>
        <v>0.0981622892224588</v>
      </c>
      <c r="R110" s="11">
        <f t="shared" si="109"/>
        <v>0.80117865</v>
      </c>
      <c r="S110" s="16">
        <f t="shared" si="110"/>
        <v>0.122522347821499</v>
      </c>
      <c r="T110" s="3">
        <v>0.27</v>
      </c>
      <c r="U110" s="17">
        <f t="shared" si="111"/>
        <v>0.0330810339118046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6"/>
        <v>0.232827644889064</v>
      </c>
      <c r="AC110" s="24">
        <f t="shared" si="112"/>
        <v>10.2321666666667</v>
      </c>
      <c r="AD110" s="1">
        <f t="shared" si="113"/>
        <v>0.29</v>
      </c>
      <c r="AE110" s="25">
        <f t="shared" si="117"/>
        <v>241.666666666667</v>
      </c>
      <c r="AF110" s="1">
        <f t="shared" si="118"/>
        <v>5757300.56218828</v>
      </c>
    </row>
    <row r="111" s="1" customFormat="1" ht="16.8" spans="1:32">
      <c r="A111" s="6"/>
      <c r="B111" s="6"/>
      <c r="C111" s="8">
        <v>4</v>
      </c>
      <c r="D111" s="9">
        <v>10.8307333333333</v>
      </c>
      <c r="E111" s="12">
        <f t="shared" si="114"/>
        <v>4.48741935483871</v>
      </c>
      <c r="F111" s="8" t="s">
        <v>109</v>
      </c>
      <c r="G111" s="6">
        <v>5</v>
      </c>
      <c r="H111" s="11">
        <f t="shared" si="102"/>
        <v>10.8307333333333</v>
      </c>
      <c r="I111" s="11">
        <f t="shared" si="103"/>
        <v>283.980733333333</v>
      </c>
      <c r="J111" s="11">
        <f t="shared" si="104"/>
        <v>0.0678635056027606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10.0500354220682</v>
      </c>
      <c r="O111" s="11">
        <f t="shared" si="115"/>
        <v>3.29163423274043</v>
      </c>
      <c r="P111" s="11">
        <f t="shared" si="107"/>
        <v>0.223381838195819</v>
      </c>
      <c r="Q111" s="15">
        <f t="shared" si="108"/>
        <v>0.0647807330767874</v>
      </c>
      <c r="R111" s="11">
        <f t="shared" si="109"/>
        <v>0.80117865</v>
      </c>
      <c r="S111" s="16">
        <f t="shared" si="110"/>
        <v>0.0808567890279994</v>
      </c>
      <c r="T111" s="3">
        <v>0.27</v>
      </c>
      <c r="U111" s="17">
        <f t="shared" si="111"/>
        <v>0.0218313330375598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6"/>
        <v>0.279441828009198</v>
      </c>
      <c r="AC111" s="24">
        <f t="shared" si="112"/>
        <v>10.2321666666667</v>
      </c>
      <c r="AD111" s="1">
        <f t="shared" si="113"/>
        <v>0.29</v>
      </c>
      <c r="AE111" s="25">
        <f t="shared" si="117"/>
        <v>241.666666666667</v>
      </c>
      <c r="AF111" s="1">
        <f t="shared" si="118"/>
        <v>6909963.78141797</v>
      </c>
    </row>
    <row r="112" s="1" customFormat="1" ht="16.8" spans="1:32">
      <c r="A112" s="6"/>
      <c r="B112" s="6"/>
      <c r="C112" s="8">
        <v>5</v>
      </c>
      <c r="D112" s="9">
        <v>16.2896774193548</v>
      </c>
      <c r="E112" s="12">
        <f t="shared" si="114"/>
        <v>10.8307333333333</v>
      </c>
      <c r="F112" s="8" t="s">
        <v>111</v>
      </c>
      <c r="G112" s="6">
        <v>6</v>
      </c>
      <c r="H112" s="11">
        <f t="shared" si="102"/>
        <v>16.2896774193548</v>
      </c>
      <c r="I112" s="11">
        <f t="shared" si="103"/>
        <v>289.439677419355</v>
      </c>
      <c r="J112" s="11">
        <f t="shared" si="104"/>
        <v>0.129562139448638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5"/>
        <v>5.83093739454461</v>
      </c>
      <c r="P112" s="11">
        <f t="shared" si="107"/>
        <v>0.755468723828267</v>
      </c>
      <c r="Q112" s="15">
        <f t="shared" si="108"/>
        <v>0.219085929910197</v>
      </c>
      <c r="R112" s="11">
        <f t="shared" si="109"/>
        <v>0.80117865</v>
      </c>
      <c r="S112" s="16">
        <f t="shared" si="110"/>
        <v>0.273454528412854</v>
      </c>
      <c r="T112" s="3">
        <v>0.27</v>
      </c>
      <c r="U112" s="17">
        <f t="shared" si="111"/>
        <v>0.0738327226714707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6"/>
        <v>0.289545698015067</v>
      </c>
      <c r="AC112" s="24">
        <f t="shared" si="112"/>
        <v>10.2321666666667</v>
      </c>
      <c r="AD112" s="1">
        <f t="shared" si="113"/>
        <v>0.29</v>
      </c>
      <c r="AE112" s="25">
        <f t="shared" si="117"/>
        <v>241.666666666667</v>
      </c>
      <c r="AF112" s="1">
        <f t="shared" si="118"/>
        <v>7159809.61262407</v>
      </c>
    </row>
    <row r="113" s="1" customFormat="1" ht="16.8" spans="1:32">
      <c r="A113" s="6"/>
      <c r="B113" s="6"/>
      <c r="C113" s="8">
        <v>6</v>
      </c>
      <c r="D113" s="9">
        <v>20.8562</v>
      </c>
      <c r="E113" s="12">
        <f t="shared" si="114"/>
        <v>16.2896774193548</v>
      </c>
      <c r="F113" s="8" t="s">
        <v>109</v>
      </c>
      <c r="G113" s="6">
        <v>7</v>
      </c>
      <c r="H113" s="11">
        <f t="shared" si="102"/>
        <v>20.8562</v>
      </c>
      <c r="I113" s="11">
        <f t="shared" si="103"/>
        <v>294.0062</v>
      </c>
      <c r="J113" s="11">
        <f t="shared" si="104"/>
        <v>0.218472738206134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5"/>
        <v>7.83815367071634</v>
      </c>
      <c r="P113" s="11">
        <f t="shared" si="107"/>
        <v>1.71242289492186</v>
      </c>
      <c r="Q113" s="15">
        <f t="shared" si="108"/>
        <v>0.496602639527338</v>
      </c>
      <c r="R113" s="11">
        <f t="shared" si="109"/>
        <v>0.80117865</v>
      </c>
      <c r="S113" s="16">
        <f t="shared" si="110"/>
        <v>0.619840081269438</v>
      </c>
      <c r="T113" s="3">
        <v>0.27</v>
      </c>
      <c r="U113" s="17">
        <f t="shared" si="111"/>
        <v>0.167356821942748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6"/>
        <v>0.307717430503476</v>
      </c>
      <c r="AC113" s="24">
        <f t="shared" si="112"/>
        <v>10.2321666666667</v>
      </c>
      <c r="AD113" s="1">
        <f t="shared" si="113"/>
        <v>0.29</v>
      </c>
      <c r="AE113" s="25">
        <f t="shared" si="117"/>
        <v>241.666666666667</v>
      </c>
      <c r="AF113" s="1">
        <f t="shared" si="118"/>
        <v>7609155.41827915</v>
      </c>
    </row>
    <row r="114" s="1" customFormat="1" ht="16.8" spans="1:32">
      <c r="A114" s="6"/>
      <c r="B114" s="6"/>
      <c r="C114" s="8">
        <v>7</v>
      </c>
      <c r="D114" s="9">
        <v>25.0563225806452</v>
      </c>
      <c r="E114" s="12">
        <f t="shared" si="114"/>
        <v>20.8562</v>
      </c>
      <c r="F114" s="8" t="s">
        <v>109</v>
      </c>
      <c r="G114" s="6">
        <v>8</v>
      </c>
      <c r="H114" s="11">
        <f t="shared" si="102"/>
        <v>25.0563225806452</v>
      </c>
      <c r="I114" s="11">
        <f t="shared" si="103"/>
        <v>298.206322580645</v>
      </c>
      <c r="J114" s="11">
        <f t="shared" si="104"/>
        <v>0.348316128726627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5"/>
        <v>8.88841577579448</v>
      </c>
      <c r="P114" s="11">
        <f t="shared" si="107"/>
        <v>3.09597857353741</v>
      </c>
      <c r="Q114" s="15">
        <f t="shared" si="108"/>
        <v>0.89783378632585</v>
      </c>
      <c r="R114" s="11">
        <f t="shared" si="109"/>
        <v>0.80117865</v>
      </c>
      <c r="S114" s="16">
        <f t="shared" si="110"/>
        <v>1.12064117825138</v>
      </c>
      <c r="T114" s="3">
        <v>0.27</v>
      </c>
      <c r="U114" s="17">
        <f t="shared" si="111"/>
        <v>0.302573118127873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6"/>
        <v>0.333989956852246</v>
      </c>
      <c r="AC114" s="24">
        <f t="shared" si="112"/>
        <v>10.2321666666667</v>
      </c>
      <c r="AD114" s="1">
        <f t="shared" si="113"/>
        <v>0.29</v>
      </c>
      <c r="AE114" s="25">
        <f t="shared" si="117"/>
        <v>241.666666666667</v>
      </c>
      <c r="AF114" s="1">
        <f t="shared" si="118"/>
        <v>8258815.51680375</v>
      </c>
    </row>
    <row r="115" s="1" customFormat="1" ht="16.8" spans="1:32">
      <c r="A115" s="6"/>
      <c r="B115" s="6"/>
      <c r="C115" s="8">
        <v>8</v>
      </c>
      <c r="D115" s="9">
        <v>22.5930967741935</v>
      </c>
      <c r="E115" s="12">
        <f t="shared" si="114"/>
        <v>25.0563225806452</v>
      </c>
      <c r="F115" s="8" t="s">
        <v>109</v>
      </c>
      <c r="G115" s="6">
        <v>9</v>
      </c>
      <c r="H115" s="11">
        <f t="shared" si="102"/>
        <v>22.5930967741935</v>
      </c>
      <c r="I115" s="11">
        <f t="shared" si="103"/>
        <v>295.743096774193</v>
      </c>
      <c r="J115" s="11">
        <f t="shared" si="104"/>
        <v>0.265379484583836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5"/>
        <v>8.55512220225707</v>
      </c>
      <c r="P115" s="11">
        <f t="shared" si="107"/>
        <v>2.27035392058671</v>
      </c>
      <c r="Q115" s="15">
        <f t="shared" si="108"/>
        <v>0.658402636970147</v>
      </c>
      <c r="R115" s="11">
        <f t="shared" si="109"/>
        <v>0.80117865</v>
      </c>
      <c r="S115" s="16">
        <f t="shared" si="110"/>
        <v>0.821792538992579</v>
      </c>
      <c r="T115" s="3">
        <v>0.27</v>
      </c>
      <c r="U115" s="17">
        <f t="shared" si="111"/>
        <v>0.221883985527996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6"/>
        <v>0.31831205838809</v>
      </c>
      <c r="AC115" s="24">
        <f t="shared" si="112"/>
        <v>10.2321666666667</v>
      </c>
      <c r="AD115" s="1">
        <f t="shared" si="113"/>
        <v>0.29</v>
      </c>
      <c r="AE115" s="25">
        <f t="shared" si="117"/>
        <v>241.666666666667</v>
      </c>
      <c r="AF115" s="1">
        <f t="shared" si="118"/>
        <v>7871136.58080531</v>
      </c>
    </row>
    <row r="116" s="1" customFormat="1" ht="16.8" spans="1:32">
      <c r="A116" s="6"/>
      <c r="B116" s="6"/>
      <c r="C116" s="8">
        <v>9</v>
      </c>
      <c r="D116" s="9">
        <v>19.0397333333333</v>
      </c>
      <c r="E116" s="12">
        <f t="shared" si="114"/>
        <v>22.5930967741935</v>
      </c>
      <c r="F116" s="8" t="s">
        <v>109</v>
      </c>
      <c r="G116" s="6">
        <v>10</v>
      </c>
      <c r="H116" s="11">
        <f t="shared" si="102"/>
        <v>19.0397333333333</v>
      </c>
      <c r="I116" s="11">
        <f t="shared" si="103"/>
        <v>292.189733333333</v>
      </c>
      <c r="J116" s="11">
        <f t="shared" si="104"/>
        <v>0.177821037553661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5"/>
        <v>9.04745328167036</v>
      </c>
      <c r="P116" s="11">
        <f t="shared" si="107"/>
        <v>1.6088275297649</v>
      </c>
      <c r="Q116" s="15">
        <f t="shared" si="108"/>
        <v>0.46655998363182</v>
      </c>
      <c r="R116" s="11">
        <f t="shared" si="109"/>
        <v>0.80117865</v>
      </c>
      <c r="S116" s="16">
        <f t="shared" si="110"/>
        <v>0.582342007780437</v>
      </c>
      <c r="T116" s="3">
        <v>0.27</v>
      </c>
      <c r="U116" s="17">
        <f t="shared" si="111"/>
        <v>0.157232342100718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6"/>
        <v>0.25695024407017</v>
      </c>
      <c r="AC116" s="24">
        <f t="shared" si="112"/>
        <v>10.2321666666667</v>
      </c>
      <c r="AD116" s="1">
        <f t="shared" si="113"/>
        <v>0.29</v>
      </c>
      <c r="AE116" s="25">
        <f t="shared" si="117"/>
        <v>241.666666666667</v>
      </c>
      <c r="AF116" s="1">
        <f t="shared" si="118"/>
        <v>6353797.82905278</v>
      </c>
    </row>
    <row r="117" s="1" customFormat="1" ht="16.8" spans="1:32">
      <c r="A117" s="6"/>
      <c r="B117" s="6"/>
      <c r="C117" s="8">
        <v>10</v>
      </c>
      <c r="D117" s="9">
        <v>10.3102258064516</v>
      </c>
      <c r="E117" s="12">
        <f t="shared" si="114"/>
        <v>19.0397333333333</v>
      </c>
      <c r="F117" s="8" t="s">
        <v>109</v>
      </c>
      <c r="G117" s="6">
        <v>11</v>
      </c>
      <c r="H117" s="11">
        <f t="shared" si="102"/>
        <v>10.3102258064516</v>
      </c>
      <c r="I117" s="11">
        <f t="shared" si="103"/>
        <v>283.460225806452</v>
      </c>
      <c r="J117" s="11">
        <f t="shared" si="104"/>
        <v>0.0637225717513488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7.06669446431019</v>
      </c>
      <c r="O117" s="11">
        <f t="shared" si="115"/>
        <v>3.13461628759527</v>
      </c>
      <c r="P117" s="11">
        <f t="shared" si="107"/>
        <v>0.199745811299236</v>
      </c>
      <c r="Q117" s="15">
        <f t="shared" si="108"/>
        <v>0.0579262852767786</v>
      </c>
      <c r="R117" s="11">
        <f t="shared" si="109"/>
        <v>0.80117865</v>
      </c>
      <c r="S117" s="16">
        <f t="shared" si="110"/>
        <v>0.0723013341366231</v>
      </c>
      <c r="T117" s="3">
        <v>0.27</v>
      </c>
      <c r="U117" s="17">
        <f t="shared" si="111"/>
        <v>0.0195213602168882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6"/>
        <v>0.230193000290141</v>
      </c>
      <c r="AC117" s="24">
        <f t="shared" si="112"/>
        <v>10.2321666666667</v>
      </c>
      <c r="AD117" s="1">
        <f t="shared" si="113"/>
        <v>0.29</v>
      </c>
      <c r="AE117" s="25">
        <f t="shared" si="117"/>
        <v>241.666666666667</v>
      </c>
      <c r="AF117" s="1">
        <f t="shared" si="118"/>
        <v>5692151.76579955</v>
      </c>
    </row>
    <row r="118" s="1" customFormat="1" ht="16.8" spans="1:33">
      <c r="A118" s="6"/>
      <c r="B118" s="6"/>
      <c r="C118" s="8">
        <v>11</v>
      </c>
      <c r="D118" s="9">
        <v>1.57246666666667</v>
      </c>
      <c r="E118" s="12">
        <f t="shared" si="114"/>
        <v>10.3102258064516</v>
      </c>
      <c r="F118" s="8" t="s">
        <v>111</v>
      </c>
      <c r="G118" s="6">
        <v>12</v>
      </c>
      <c r="H118" s="11">
        <f t="shared" si="102"/>
        <v>1.57246666666667</v>
      </c>
      <c r="I118" s="11">
        <f t="shared" si="103"/>
        <v>274.722466666667</v>
      </c>
      <c r="J118" s="11">
        <f t="shared" si="104"/>
        <v>0.0213706506034558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5"/>
        <v>5.69755547629604</v>
      </c>
      <c r="P118" s="11">
        <f t="shared" si="107"/>
        <v>0.121760467377729</v>
      </c>
      <c r="Q118" s="15">
        <f t="shared" si="108"/>
        <v>0.0353105355395414</v>
      </c>
      <c r="R118" s="11">
        <f t="shared" si="109"/>
        <v>0.80117865</v>
      </c>
      <c r="S118" s="16">
        <f t="shared" si="110"/>
        <v>0.0440732357752436</v>
      </c>
      <c r="T118" s="3">
        <v>0.27</v>
      </c>
      <c r="U118" s="17">
        <f t="shared" si="111"/>
        <v>0.0118997736593158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6"/>
        <v>0.228712126022005</v>
      </c>
      <c r="AC118" s="24">
        <f t="shared" si="112"/>
        <v>10.2321666666667</v>
      </c>
      <c r="AD118" s="1">
        <f t="shared" si="113"/>
        <v>0.29</v>
      </c>
      <c r="AE118" s="25">
        <f t="shared" si="117"/>
        <v>241.666666666667</v>
      </c>
      <c r="AF118" s="1">
        <f t="shared" si="118"/>
        <v>5655533.09768335</v>
      </c>
      <c r="AG118" s="1">
        <f>SUM(AF107:AF118)</f>
        <v>78125318.0783174</v>
      </c>
    </row>
    <row r="119" s="1" customFormat="1" ht="16.8" spans="1:46">
      <c r="A119" s="6"/>
      <c r="B119" s="6"/>
      <c r="C119" s="8">
        <v>12</v>
      </c>
      <c r="D119" s="9">
        <v>-4.99958064516129</v>
      </c>
      <c r="E119" s="12">
        <f t="shared" si="114"/>
        <v>1.57246666666667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ht="16.8" spans="46:82">
      <c r="AT120" s="2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</row>
    <row r="121" s="1" customFormat="1" ht="16.8" spans="19:82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</row>
    <row r="122" s="1" customFormat="1" ht="16.8" spans="1:82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</row>
    <row r="123" s="1" customFormat="1" ht="16.8" spans="1:82">
      <c r="A123" s="6" t="s">
        <v>107</v>
      </c>
      <c r="B123" s="6">
        <f>F10</f>
        <v>625.464</v>
      </c>
      <c r="C123" s="8" t="s">
        <v>108</v>
      </c>
      <c r="D123" s="9">
        <v>-7.9831935483871</v>
      </c>
      <c r="E123" s="8"/>
      <c r="F123" s="8"/>
      <c r="G123" s="6">
        <v>1</v>
      </c>
      <c r="H123" s="11">
        <f t="shared" ref="H123:H134" si="119">E124</f>
        <v>-7.9831935483871</v>
      </c>
      <c r="I123" s="11">
        <f t="shared" ref="I123:I134" si="120">H123+273.15</f>
        <v>265.166806451613</v>
      </c>
      <c r="J123" s="11">
        <f t="shared" ref="J123:J134" si="121">EXP(($C$18*(I123-$C$16))/($C$19*I123*$C$16))</f>
        <v>0.00595842455559303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0.0031056500468662</v>
      </c>
      <c r="Q123" s="15">
        <f t="shared" ref="Q123:Q134" si="125">P123*$B$125</f>
        <v>0.000807469012185212</v>
      </c>
      <c r="R123" s="11">
        <f t="shared" ref="R123:R134" si="126">L123*$B$125</f>
        <v>0.1355172</v>
      </c>
      <c r="S123" s="16">
        <f t="shared" ref="S123:S134" si="127">Q123/R123</f>
        <v>0.00595842455559303</v>
      </c>
      <c r="T123" s="3">
        <v>0.01</v>
      </c>
      <c r="U123" s="17">
        <f t="shared" ref="U123:U134" si="128">S123*T123</f>
        <v>5.95842455559303e-5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0.00554958424555593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0.383333333333333</v>
      </c>
      <c r="AX123" s="1">
        <f t="shared" ref="AX123:AX134" si="134">AW123*10000*AV123*0.67*AU123*AT123</f>
        <v>193.155134337629</v>
      </c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</row>
    <row r="124" s="1" customFormat="1" ht="16.8" spans="1:82">
      <c r="A124" s="6" t="s">
        <v>110</v>
      </c>
      <c r="B124" s="6">
        <v>1</v>
      </c>
      <c r="C124" s="8">
        <v>1</v>
      </c>
      <c r="D124" s="9">
        <v>-9.8781935483871</v>
      </c>
      <c r="E124" s="12">
        <f t="shared" ref="E124:E135" si="135">D123</f>
        <v>-7.9831935483871</v>
      </c>
      <c r="F124" s="8" t="s">
        <v>109</v>
      </c>
      <c r="G124" s="6">
        <v>2</v>
      </c>
      <c r="H124" s="11">
        <f t="shared" si="119"/>
        <v>-9.8781935483871</v>
      </c>
      <c r="I124" s="11">
        <f t="shared" si="120"/>
        <v>263.271806451613</v>
      </c>
      <c r="J124" s="11">
        <f t="shared" si="121"/>
        <v>0.0045745278464015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1.03933434995313</v>
      </c>
      <c r="P124" s="11">
        <f t="shared" si="124"/>
        <v>0.00475446392558221</v>
      </c>
      <c r="Q124" s="15">
        <f t="shared" si="125"/>
        <v>0.00123616062065137</v>
      </c>
      <c r="R124" s="11">
        <f t="shared" si="126"/>
        <v>0.1355172</v>
      </c>
      <c r="S124" s="16">
        <f t="shared" si="127"/>
        <v>0.00912179871375275</v>
      </c>
      <c r="T124" s="3">
        <v>0.01</v>
      </c>
      <c r="U124" s="17">
        <f t="shared" si="128"/>
        <v>9.12179871375275e-5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0.00558121798713753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0.383333333333333</v>
      </c>
      <c r="AX124" s="1">
        <f t="shared" si="134"/>
        <v>194.256157285373</v>
      </c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</row>
    <row r="125" s="1" customFormat="1" ht="16.8" spans="1:82">
      <c r="A125" s="6" t="s">
        <v>72</v>
      </c>
      <c r="B125" s="6">
        <v>0.26</v>
      </c>
      <c r="C125" s="8">
        <v>2</v>
      </c>
      <c r="D125" s="9">
        <v>-3.4075</v>
      </c>
      <c r="E125" s="12">
        <f t="shared" si="135"/>
        <v>-9.8781935483871</v>
      </c>
      <c r="F125" s="8" t="s">
        <v>109</v>
      </c>
      <c r="G125" s="6">
        <v>3</v>
      </c>
      <c r="H125" s="11">
        <f t="shared" si="119"/>
        <v>-3.4075</v>
      </c>
      <c r="I125" s="11">
        <f t="shared" si="120"/>
        <v>269.7425</v>
      </c>
      <c r="J125" s="11">
        <f t="shared" si="121"/>
        <v>0.0111082245340508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1.55579988602755</v>
      </c>
      <c r="P125" s="11">
        <f t="shared" si="124"/>
        <v>0.0172821744640447</v>
      </c>
      <c r="Q125" s="15">
        <f t="shared" si="125"/>
        <v>0.00449336536065163</v>
      </c>
      <c r="R125" s="11">
        <f t="shared" si="126"/>
        <v>0.1355172</v>
      </c>
      <c r="S125" s="16">
        <f t="shared" si="127"/>
        <v>0.033157159096053</v>
      </c>
      <c r="T125" s="3">
        <v>0.01</v>
      </c>
      <c r="U125" s="17">
        <f t="shared" si="128"/>
        <v>0.00033157159096053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0.00582157159096053</v>
      </c>
      <c r="AU125" s="24">
        <f t="shared" si="132"/>
        <v>52.122</v>
      </c>
      <c r="AV125" s="1">
        <f t="shared" si="133"/>
        <v>0.26</v>
      </c>
      <c r="AW125" s="2">
        <f t="shared" si="137"/>
        <v>0.383333333333333</v>
      </c>
      <c r="AX125" s="1">
        <f t="shared" si="134"/>
        <v>202.621744792607</v>
      </c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</row>
    <row r="126" s="1" customFormat="1" ht="16.8" spans="1:82">
      <c r="A126" s="6"/>
      <c r="B126" s="6"/>
      <c r="C126" s="8">
        <v>3</v>
      </c>
      <c r="D126" s="9">
        <v>4.48741935483871</v>
      </c>
      <c r="E126" s="12">
        <f t="shared" si="135"/>
        <v>-3.4075</v>
      </c>
      <c r="F126" s="8" t="s">
        <v>109</v>
      </c>
      <c r="G126" s="6">
        <v>4</v>
      </c>
      <c r="H126" s="11">
        <f t="shared" si="119"/>
        <v>4.48741935483871</v>
      </c>
      <c r="I126" s="11">
        <f t="shared" si="120"/>
        <v>277.637419354839</v>
      </c>
      <c r="J126" s="11">
        <f t="shared" si="121"/>
        <v>0.0310044807030531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2.05973771156351</v>
      </c>
      <c r="P126" s="11">
        <f t="shared" si="124"/>
        <v>0.0638610981315216</v>
      </c>
      <c r="Q126" s="15">
        <f t="shared" si="125"/>
        <v>0.0166038855141956</v>
      </c>
      <c r="R126" s="11">
        <f t="shared" si="126"/>
        <v>0.1355172</v>
      </c>
      <c r="S126" s="16">
        <f t="shared" si="127"/>
        <v>0.122522347821499</v>
      </c>
      <c r="T126" s="3">
        <v>0.01</v>
      </c>
      <c r="U126" s="17">
        <f t="shared" si="128"/>
        <v>0.00122522347821499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0.00671522347821499</v>
      </c>
      <c r="AU126" s="24">
        <f t="shared" si="132"/>
        <v>52.122</v>
      </c>
      <c r="AV126" s="1">
        <f t="shared" si="133"/>
        <v>0.26</v>
      </c>
      <c r="AW126" s="2">
        <f t="shared" si="137"/>
        <v>0.383333333333333</v>
      </c>
      <c r="AX126" s="1">
        <f t="shared" si="134"/>
        <v>233.725597386959</v>
      </c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</row>
    <row r="127" s="1" customFormat="1" ht="16.8" spans="1:82">
      <c r="A127" s="6"/>
      <c r="B127" s="6"/>
      <c r="C127" s="8">
        <v>4</v>
      </c>
      <c r="D127" s="9">
        <v>10.8307333333333</v>
      </c>
      <c r="E127" s="12">
        <f t="shared" si="135"/>
        <v>4.48741935483871</v>
      </c>
      <c r="F127" s="8" t="s">
        <v>109</v>
      </c>
      <c r="G127" s="6">
        <v>5</v>
      </c>
      <c r="H127" s="11">
        <f t="shared" si="119"/>
        <v>10.8307333333333</v>
      </c>
      <c r="I127" s="11">
        <f t="shared" si="120"/>
        <v>283.980733333333</v>
      </c>
      <c r="J127" s="11">
        <f t="shared" si="121"/>
        <v>0.0678635056027606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1.89608278276039</v>
      </c>
      <c r="O127" s="11">
        <f t="shared" si="136"/>
        <v>0.621013830671599</v>
      </c>
      <c r="P127" s="11">
        <f t="shared" si="124"/>
        <v>0.0421441755771739</v>
      </c>
      <c r="Q127" s="15">
        <f t="shared" si="125"/>
        <v>0.0109574856500652</v>
      </c>
      <c r="R127" s="11">
        <f t="shared" si="126"/>
        <v>0.1355172</v>
      </c>
      <c r="S127" s="16">
        <f t="shared" si="127"/>
        <v>0.0808567890279994</v>
      </c>
      <c r="T127" s="3">
        <v>0.01</v>
      </c>
      <c r="U127" s="17">
        <f t="shared" si="128"/>
        <v>0.000808567890279994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0.01075856789028</v>
      </c>
      <c r="AU127" s="24">
        <f t="shared" si="132"/>
        <v>52.122</v>
      </c>
      <c r="AV127" s="1">
        <f t="shared" si="133"/>
        <v>0.26</v>
      </c>
      <c r="AW127" s="2">
        <f t="shared" si="137"/>
        <v>0.383333333333333</v>
      </c>
      <c r="AX127" s="1">
        <f t="shared" si="134"/>
        <v>374.455550934584</v>
      </c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</row>
    <row r="128" s="1" customFormat="1" ht="16.8" spans="1:82">
      <c r="A128" s="6"/>
      <c r="B128" s="6"/>
      <c r="C128" s="8">
        <v>5</v>
      </c>
      <c r="D128" s="9">
        <v>16.2896774193548</v>
      </c>
      <c r="E128" s="12">
        <f t="shared" si="135"/>
        <v>10.8307333333333</v>
      </c>
      <c r="F128" s="8" t="s">
        <v>111</v>
      </c>
      <c r="G128" s="6">
        <v>6</v>
      </c>
      <c r="H128" s="11">
        <f t="shared" si="119"/>
        <v>16.2896774193548</v>
      </c>
      <c r="I128" s="11">
        <f t="shared" si="120"/>
        <v>289.439677419355</v>
      </c>
      <c r="J128" s="11">
        <f t="shared" si="121"/>
        <v>0.129562139448638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1.10008965509443</v>
      </c>
      <c r="P128" s="11">
        <f t="shared" si="124"/>
        <v>0.142529969299348</v>
      </c>
      <c r="Q128" s="15">
        <f t="shared" si="125"/>
        <v>0.0370577920178305</v>
      </c>
      <c r="R128" s="11">
        <f t="shared" si="126"/>
        <v>0.1355172</v>
      </c>
      <c r="S128" s="16">
        <f t="shared" si="127"/>
        <v>0.273454528412855</v>
      </c>
      <c r="T128" s="3">
        <v>0.01</v>
      </c>
      <c r="U128" s="17">
        <f t="shared" si="128"/>
        <v>0.00273454528412855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0.0126845452841285</v>
      </c>
      <c r="AU128" s="24">
        <f t="shared" si="132"/>
        <v>52.122</v>
      </c>
      <c r="AV128" s="1">
        <f t="shared" si="133"/>
        <v>0.26</v>
      </c>
      <c r="AW128" s="2">
        <f t="shared" si="137"/>
        <v>0.383333333333333</v>
      </c>
      <c r="AX128" s="1">
        <f t="shared" si="134"/>
        <v>441.489837789126</v>
      </c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</row>
    <row r="129" s="1" customFormat="1" ht="16.8" spans="1:82">
      <c r="A129" s="6"/>
      <c r="B129" s="6"/>
      <c r="C129" s="8">
        <v>6</v>
      </c>
      <c r="D129" s="9">
        <v>20.8562</v>
      </c>
      <c r="E129" s="12">
        <f t="shared" si="135"/>
        <v>16.2896774193548</v>
      </c>
      <c r="F129" s="8" t="s">
        <v>109</v>
      </c>
      <c r="G129" s="6">
        <v>7</v>
      </c>
      <c r="H129" s="11">
        <f t="shared" si="119"/>
        <v>20.8562</v>
      </c>
      <c r="I129" s="11">
        <f t="shared" si="120"/>
        <v>294.0062</v>
      </c>
      <c r="J129" s="11">
        <f t="shared" si="121"/>
        <v>0.218472738206134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1.47877968579508</v>
      </c>
      <c r="P129" s="11">
        <f t="shared" si="124"/>
        <v>0.323073047159256</v>
      </c>
      <c r="Q129" s="15">
        <f t="shared" si="125"/>
        <v>0.0839989922614067</v>
      </c>
      <c r="R129" s="11">
        <f t="shared" si="126"/>
        <v>0.1355172</v>
      </c>
      <c r="S129" s="16">
        <f t="shared" si="127"/>
        <v>0.619840081269438</v>
      </c>
      <c r="T129" s="3">
        <v>0.01</v>
      </c>
      <c r="U129" s="17">
        <f t="shared" si="128"/>
        <v>0.00619840081269438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0.0161484008126944</v>
      </c>
      <c r="AU129" s="24">
        <f t="shared" si="132"/>
        <v>52.122</v>
      </c>
      <c r="AV129" s="1">
        <f t="shared" si="133"/>
        <v>0.26</v>
      </c>
      <c r="AW129" s="2">
        <f t="shared" si="137"/>
        <v>0.383333333333333</v>
      </c>
      <c r="AX129" s="1">
        <f t="shared" si="134"/>
        <v>562.05048708138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</row>
    <row r="130" s="1" customFormat="1" ht="16.8" spans="1:82">
      <c r="A130" s="6"/>
      <c r="B130" s="6"/>
      <c r="C130" s="8">
        <v>7</v>
      </c>
      <c r="D130" s="9">
        <v>25.0563225806452</v>
      </c>
      <c r="E130" s="12">
        <f t="shared" si="135"/>
        <v>20.8562</v>
      </c>
      <c r="F130" s="8" t="s">
        <v>109</v>
      </c>
      <c r="G130" s="6">
        <v>8</v>
      </c>
      <c r="H130" s="11">
        <f t="shared" si="119"/>
        <v>25.0563225806452</v>
      </c>
      <c r="I130" s="11">
        <f t="shared" si="120"/>
        <v>298.206322580645</v>
      </c>
      <c r="J130" s="11">
        <f t="shared" si="121"/>
        <v>0.348316128726627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1.67692663863582</v>
      </c>
      <c r="P130" s="11">
        <f t="shared" si="124"/>
        <v>0.584100594928184</v>
      </c>
      <c r="Q130" s="15">
        <f t="shared" si="125"/>
        <v>0.151866154681328</v>
      </c>
      <c r="R130" s="11">
        <f t="shared" si="126"/>
        <v>0.1355172</v>
      </c>
      <c r="S130" s="16">
        <f t="shared" si="127"/>
        <v>1.12064117825138</v>
      </c>
      <c r="T130" s="3">
        <v>0.01</v>
      </c>
      <c r="U130" s="17">
        <f t="shared" si="128"/>
        <v>0.0112064117825138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0.0211564117825138</v>
      </c>
      <c r="AU130" s="24">
        <f t="shared" si="132"/>
        <v>52.122</v>
      </c>
      <c r="AV130" s="1">
        <f t="shared" si="133"/>
        <v>0.26</v>
      </c>
      <c r="AW130" s="2">
        <f t="shared" si="137"/>
        <v>0.383333333333333</v>
      </c>
      <c r="AX130" s="1">
        <f t="shared" si="134"/>
        <v>736.35598256321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</row>
    <row r="131" s="1" customFormat="1" ht="16.8" spans="1:82">
      <c r="A131" s="6"/>
      <c r="B131" s="6"/>
      <c r="C131" s="8">
        <v>8</v>
      </c>
      <c r="D131" s="9">
        <v>22.5930967741935</v>
      </c>
      <c r="E131" s="12">
        <f t="shared" si="135"/>
        <v>25.0563225806452</v>
      </c>
      <c r="F131" s="8" t="s">
        <v>109</v>
      </c>
      <c r="G131" s="6">
        <v>9</v>
      </c>
      <c r="H131" s="11">
        <f t="shared" si="119"/>
        <v>22.5930967741935</v>
      </c>
      <c r="I131" s="11">
        <f t="shared" si="120"/>
        <v>295.743096774193</v>
      </c>
      <c r="J131" s="11">
        <f t="shared" si="121"/>
        <v>0.265379484583836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1.61404604370764</v>
      </c>
      <c r="P131" s="11">
        <f t="shared" si="124"/>
        <v>0.428334707173712</v>
      </c>
      <c r="Q131" s="15">
        <f t="shared" si="125"/>
        <v>0.111367023865165</v>
      </c>
      <c r="R131" s="11">
        <f t="shared" si="126"/>
        <v>0.1355172</v>
      </c>
      <c r="S131" s="16">
        <f t="shared" si="127"/>
        <v>0.82179253899258</v>
      </c>
      <c r="T131" s="3">
        <v>0.01</v>
      </c>
      <c r="U131" s="17">
        <f t="shared" si="128"/>
        <v>0.0082179253899258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0.0181679253899258</v>
      </c>
      <c r="AU131" s="24">
        <f t="shared" si="132"/>
        <v>52.122</v>
      </c>
      <c r="AV131" s="1">
        <f t="shared" si="133"/>
        <v>0.26</v>
      </c>
      <c r="AW131" s="2">
        <f t="shared" si="137"/>
        <v>0.383333333333333</v>
      </c>
      <c r="AX131" s="1">
        <f t="shared" si="134"/>
        <v>632.340714917033</v>
      </c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</row>
    <row r="132" s="1" customFormat="1" ht="16.8" spans="1:82">
      <c r="A132" s="6"/>
      <c r="B132" s="6"/>
      <c r="C132" s="8">
        <v>9</v>
      </c>
      <c r="D132" s="9">
        <v>19.0397333333333</v>
      </c>
      <c r="E132" s="12">
        <f t="shared" si="135"/>
        <v>22.5930967741935</v>
      </c>
      <c r="F132" s="8" t="s">
        <v>109</v>
      </c>
      <c r="G132" s="6">
        <v>10</v>
      </c>
      <c r="H132" s="11">
        <f t="shared" si="119"/>
        <v>19.0397333333333</v>
      </c>
      <c r="I132" s="11">
        <f t="shared" si="120"/>
        <v>292.189733333333</v>
      </c>
      <c r="J132" s="11">
        <f t="shared" si="121"/>
        <v>0.177821037553661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1.70693133653392</v>
      </c>
      <c r="P132" s="11">
        <f t="shared" si="124"/>
        <v>0.30352830129532</v>
      </c>
      <c r="Q132" s="15">
        <f t="shared" si="125"/>
        <v>0.0789173583367831</v>
      </c>
      <c r="R132" s="11">
        <f t="shared" si="126"/>
        <v>0.1355172</v>
      </c>
      <c r="S132" s="16">
        <f t="shared" si="127"/>
        <v>0.582342007780437</v>
      </c>
      <c r="T132" s="3">
        <v>0.01</v>
      </c>
      <c r="U132" s="17">
        <f t="shared" si="128"/>
        <v>0.00582342007780437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0.0113134200778044</v>
      </c>
      <c r="AU132" s="24">
        <f t="shared" si="132"/>
        <v>52.122</v>
      </c>
      <c r="AV132" s="1">
        <f t="shared" si="133"/>
        <v>0.26</v>
      </c>
      <c r="AW132" s="2">
        <f t="shared" si="137"/>
        <v>0.383333333333333</v>
      </c>
      <c r="AX132" s="1">
        <f t="shared" si="134"/>
        <v>393.767366752972</v>
      </c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</row>
    <row r="133" s="1" customFormat="1" ht="16.8" spans="1:82">
      <c r="A133" s="6"/>
      <c r="B133" s="6"/>
      <c r="C133" s="8">
        <v>10</v>
      </c>
      <c r="D133" s="9">
        <v>10.3102258064516</v>
      </c>
      <c r="E133" s="12">
        <f t="shared" si="135"/>
        <v>19.0397333333333</v>
      </c>
      <c r="F133" s="8" t="s">
        <v>109</v>
      </c>
      <c r="G133" s="6">
        <v>11</v>
      </c>
      <c r="H133" s="11">
        <f t="shared" si="119"/>
        <v>10.3102258064516</v>
      </c>
      <c r="I133" s="11">
        <f t="shared" si="120"/>
        <v>283.460225806452</v>
      </c>
      <c r="J133" s="11">
        <f t="shared" si="121"/>
        <v>0.0637225717513488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1.33323288347667</v>
      </c>
      <c r="O133" s="11">
        <f t="shared" si="136"/>
        <v>0.59139015176193</v>
      </c>
      <c r="P133" s="11">
        <f t="shared" si="124"/>
        <v>0.0376849013786907</v>
      </c>
      <c r="Q133" s="15">
        <f t="shared" si="125"/>
        <v>0.00979807435845958</v>
      </c>
      <c r="R133" s="11">
        <f t="shared" si="126"/>
        <v>0.1355172</v>
      </c>
      <c r="S133" s="16">
        <f t="shared" si="127"/>
        <v>0.0723013341366231</v>
      </c>
      <c r="T133" s="3">
        <v>0.01</v>
      </c>
      <c r="U133" s="17">
        <f t="shared" si="128"/>
        <v>0.000723013341366231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0.00621301334136623</v>
      </c>
      <c r="AU133" s="24">
        <f t="shared" si="132"/>
        <v>52.122</v>
      </c>
      <c r="AV133" s="1">
        <f t="shared" si="133"/>
        <v>0.26</v>
      </c>
      <c r="AW133" s="2">
        <f t="shared" si="137"/>
        <v>0.383333333333333</v>
      </c>
      <c r="AX133" s="1">
        <f t="shared" si="134"/>
        <v>216.24600573531</v>
      </c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</row>
    <row r="134" s="1" customFormat="1" ht="16.8" spans="1:51">
      <c r="A134" s="6"/>
      <c r="B134" s="6"/>
      <c r="C134" s="8">
        <v>11</v>
      </c>
      <c r="D134" s="9">
        <v>1.57246666666667</v>
      </c>
      <c r="E134" s="12">
        <f t="shared" si="135"/>
        <v>10.3102258064516</v>
      </c>
      <c r="F134" s="8" t="s">
        <v>111</v>
      </c>
      <c r="G134" s="6">
        <v>12</v>
      </c>
      <c r="H134" s="11">
        <f t="shared" si="119"/>
        <v>1.57246666666667</v>
      </c>
      <c r="I134" s="11">
        <f t="shared" si="120"/>
        <v>274.722466666667</v>
      </c>
      <c r="J134" s="11">
        <f t="shared" si="121"/>
        <v>0.0213706506034558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1.07492525038324</v>
      </c>
      <c r="P134" s="11">
        <f t="shared" si="124"/>
        <v>0.0229718519507725</v>
      </c>
      <c r="Q134" s="15">
        <f t="shared" si="125"/>
        <v>0.00597268150720085</v>
      </c>
      <c r="R134" s="11">
        <f t="shared" si="126"/>
        <v>0.1355172</v>
      </c>
      <c r="S134" s="16">
        <f t="shared" si="127"/>
        <v>0.0440732357752436</v>
      </c>
      <c r="T134" s="3">
        <v>0.01</v>
      </c>
      <c r="U134" s="17">
        <f t="shared" si="128"/>
        <v>0.000440732357752436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0.00593073235775244</v>
      </c>
      <c r="AU134" s="24">
        <f t="shared" si="132"/>
        <v>52.122</v>
      </c>
      <c r="AV134" s="1">
        <f t="shared" si="133"/>
        <v>0.26</v>
      </c>
      <c r="AW134" s="2">
        <f t="shared" si="137"/>
        <v>0.383333333333333</v>
      </c>
      <c r="AX134" s="1">
        <f t="shared" si="134"/>
        <v>206.421121762328</v>
      </c>
      <c r="AY134" s="1">
        <f>SUM(AX123:AX134)</f>
        <v>4386.88570133851</v>
      </c>
    </row>
    <row r="135" s="1" customFormat="1" ht="16.8" spans="1:46">
      <c r="A135" s="6"/>
      <c r="B135" s="6"/>
      <c r="C135" s="8">
        <v>12</v>
      </c>
      <c r="D135" s="9">
        <v>-4.99958064516129</v>
      </c>
      <c r="E135" s="12">
        <f t="shared" si="135"/>
        <v>1.57246666666667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-7.9831935483871</v>
      </c>
      <c r="E139" s="8"/>
      <c r="F139" s="8"/>
      <c r="G139" s="6">
        <v>1</v>
      </c>
      <c r="H139" s="11">
        <f t="shared" ref="H139:H150" si="138">E140</f>
        <v>-7.9831935483871</v>
      </c>
      <c r="I139" s="11">
        <f t="shared" ref="I139:I150" si="139">H139+273.15</f>
        <v>265.166806451613</v>
      </c>
      <c r="J139" s="11">
        <f t="shared" ref="J139:J150" si="140">EXP(($C$18*(I139-$C$16))/($C$19*I139*$C$16))</f>
        <v>0.00595842455559303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0.00169636347097734</v>
      </c>
      <c r="Q139" s="15">
        <f t="shared" ref="Q139:Q150" si="144">P139*$B$125</f>
        <v>0.000441054502454107</v>
      </c>
      <c r="R139" s="11">
        <f t="shared" ref="R139:R150" si="145">L139*$B$125</f>
        <v>0.074022</v>
      </c>
      <c r="S139" s="16">
        <f t="shared" ref="S139:S150" si="146">Q139/R139</f>
        <v>0.00595842455559303</v>
      </c>
      <c r="T139" s="3">
        <v>0.01</v>
      </c>
      <c r="U139" s="17">
        <f t="shared" ref="U139:U150" si="147">S139*T139</f>
        <v>5.95842455559303e-5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0.00554958424555593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2.56666666666667</v>
      </c>
      <c r="AX139" s="1">
        <f t="shared" ref="AX139:AX150" si="153">AW139*10000*AV139*0.67*AU139*AT139</f>
        <v>706.424148600536</v>
      </c>
      <c r="AZ139" s="2">
        <f>$E$12/12</f>
        <v>0.233333333333333</v>
      </c>
      <c r="BA139" s="1">
        <f t="shared" ref="BA139:BA150" si="154">AZ139*10000*AV139*0.67*AU139*AT139</f>
        <v>64.2203771455032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-9.8781935483871</v>
      </c>
      <c r="E140" s="12">
        <f t="shared" ref="E140:E151" si="155">D139</f>
        <v>-7.9831935483871</v>
      </c>
      <c r="F140" s="8" t="s">
        <v>109</v>
      </c>
      <c r="G140" s="6">
        <v>2</v>
      </c>
      <c r="H140" s="11">
        <f t="shared" si="138"/>
        <v>-9.8781935483871</v>
      </c>
      <c r="I140" s="11">
        <f t="shared" si="139"/>
        <v>263.271806451613</v>
      </c>
      <c r="J140" s="11">
        <f t="shared" si="140"/>
        <v>0.0045745278464015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0.567703636529023</v>
      </c>
      <c r="P140" s="11">
        <f t="shared" si="143"/>
        <v>0.00259697609380541</v>
      </c>
      <c r="Q140" s="15">
        <f t="shared" si="144"/>
        <v>0.000675213784389406</v>
      </c>
      <c r="R140" s="11">
        <f t="shared" si="145"/>
        <v>0.074022</v>
      </c>
      <c r="S140" s="16">
        <f t="shared" si="146"/>
        <v>0.00912179871375275</v>
      </c>
      <c r="T140" s="3">
        <v>0.01</v>
      </c>
      <c r="U140" s="17">
        <f t="shared" si="147"/>
        <v>9.12179871375275e-5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0.00558121798713753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2.56666666666667</v>
      </c>
      <c r="AX140" s="1">
        <f t="shared" si="153"/>
        <v>710.450907718884</v>
      </c>
      <c r="AZ140" s="2">
        <f t="shared" ref="AZ140:AZ150" si="158">$E$12/12</f>
        <v>0.233333333333333</v>
      </c>
      <c r="BA140" s="1">
        <f t="shared" si="154"/>
        <v>64.5864461562621</v>
      </c>
    </row>
    <row r="141" s="1" customFormat="1" ht="16.8" spans="1:53">
      <c r="A141" s="6" t="s">
        <v>72</v>
      </c>
      <c r="B141" s="6">
        <v>0.33</v>
      </c>
      <c r="C141" s="8">
        <v>2</v>
      </c>
      <c r="D141" s="9">
        <v>-3.4075</v>
      </c>
      <c r="E141" s="12">
        <f t="shared" si="155"/>
        <v>-9.8781935483871</v>
      </c>
      <c r="F141" s="8" t="s">
        <v>109</v>
      </c>
      <c r="G141" s="6">
        <v>3</v>
      </c>
      <c r="H141" s="11">
        <f t="shared" si="138"/>
        <v>-3.4075</v>
      </c>
      <c r="I141" s="11">
        <f t="shared" si="139"/>
        <v>269.7425</v>
      </c>
      <c r="J141" s="11">
        <f t="shared" si="140"/>
        <v>0.0111082245340508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0.849806660435217</v>
      </c>
      <c r="P141" s="11">
        <f t="shared" si="143"/>
        <v>0.00943984319464629</v>
      </c>
      <c r="Q141" s="15">
        <f t="shared" si="144"/>
        <v>0.00245435923060803</v>
      </c>
      <c r="R141" s="11">
        <f t="shared" si="145"/>
        <v>0.074022</v>
      </c>
      <c r="S141" s="16">
        <f t="shared" si="146"/>
        <v>0.033157159096053</v>
      </c>
      <c r="T141" s="3">
        <v>0.01</v>
      </c>
      <c r="U141" s="17">
        <f t="shared" si="147"/>
        <v>0.00033157159096053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0.00582157159096053</v>
      </c>
      <c r="AU141" s="24">
        <f t="shared" si="151"/>
        <v>28.47</v>
      </c>
      <c r="AV141" s="1">
        <f t="shared" si="152"/>
        <v>0.26</v>
      </c>
      <c r="AW141" s="2">
        <f t="shared" si="157"/>
        <v>2.56666666666667</v>
      </c>
      <c r="AX141" s="1">
        <f t="shared" si="153"/>
        <v>741.046278909023</v>
      </c>
      <c r="AZ141" s="2">
        <f t="shared" si="158"/>
        <v>0.233333333333333</v>
      </c>
      <c r="BA141" s="1">
        <f t="shared" si="154"/>
        <v>67.3678435371839</v>
      </c>
    </row>
    <row r="142" s="1" customFormat="1" ht="16.8" spans="1:53">
      <c r="A142" s="6"/>
      <c r="B142" s="6"/>
      <c r="C142" s="8">
        <v>3</v>
      </c>
      <c r="D142" s="9">
        <v>4.48741935483871</v>
      </c>
      <c r="E142" s="12">
        <f t="shared" si="155"/>
        <v>-3.4075</v>
      </c>
      <c r="F142" s="8" t="s">
        <v>109</v>
      </c>
      <c r="G142" s="6">
        <v>4</v>
      </c>
      <c r="H142" s="11">
        <f t="shared" si="138"/>
        <v>4.48741935483871</v>
      </c>
      <c r="I142" s="11">
        <f t="shared" si="139"/>
        <v>277.637419354839</v>
      </c>
      <c r="J142" s="11">
        <f t="shared" si="140"/>
        <v>0.0310044807030531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1.12506681724057</v>
      </c>
      <c r="P142" s="11">
        <f t="shared" si="143"/>
        <v>0.0348821124247807</v>
      </c>
      <c r="Q142" s="15">
        <f t="shared" si="144"/>
        <v>0.00906934923044298</v>
      </c>
      <c r="R142" s="11">
        <f t="shared" si="145"/>
        <v>0.074022</v>
      </c>
      <c r="S142" s="16">
        <f t="shared" si="146"/>
        <v>0.122522347821499</v>
      </c>
      <c r="T142" s="3">
        <v>0.01</v>
      </c>
      <c r="U142" s="17">
        <f t="shared" si="147"/>
        <v>0.00122522347821499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0.00671522347821499</v>
      </c>
      <c r="AU142" s="24">
        <f t="shared" si="151"/>
        <v>28.47</v>
      </c>
      <c r="AV142" s="1">
        <f t="shared" si="152"/>
        <v>0.26</v>
      </c>
      <c r="AW142" s="2">
        <f t="shared" si="157"/>
        <v>2.56666666666667</v>
      </c>
      <c r="AX142" s="1">
        <f t="shared" si="153"/>
        <v>854.802056939518</v>
      </c>
      <c r="AZ142" s="2">
        <f t="shared" si="158"/>
        <v>0.233333333333333</v>
      </c>
      <c r="BA142" s="1">
        <f t="shared" si="154"/>
        <v>77.7092779035926</v>
      </c>
    </row>
    <row r="143" s="1" customFormat="1" ht="16.8" spans="1:53">
      <c r="A143" s="6"/>
      <c r="B143" s="6"/>
      <c r="C143" s="8">
        <v>4</v>
      </c>
      <c r="D143" s="9">
        <v>10.8307333333333</v>
      </c>
      <c r="E143" s="12">
        <f t="shared" si="155"/>
        <v>4.48741935483871</v>
      </c>
      <c r="F143" s="8" t="s">
        <v>109</v>
      </c>
      <c r="G143" s="6">
        <v>5</v>
      </c>
      <c r="H143" s="11">
        <f t="shared" si="138"/>
        <v>10.8307333333333</v>
      </c>
      <c r="I143" s="11">
        <f t="shared" si="139"/>
        <v>283.980733333333</v>
      </c>
      <c r="J143" s="11">
        <f t="shared" si="140"/>
        <v>0.0678635056027606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1.035675469575</v>
      </c>
      <c r="O143" s="11">
        <f t="shared" si="156"/>
        <v>0.339209235240789</v>
      </c>
      <c r="P143" s="11">
        <f t="shared" si="143"/>
        <v>0.0230199278362714</v>
      </c>
      <c r="Q143" s="15">
        <f t="shared" si="144"/>
        <v>0.00598518123743057</v>
      </c>
      <c r="R143" s="11">
        <f t="shared" si="145"/>
        <v>0.074022</v>
      </c>
      <c r="S143" s="16">
        <f t="shared" si="146"/>
        <v>0.0808567890279994</v>
      </c>
      <c r="T143" s="3">
        <v>0.01</v>
      </c>
      <c r="U143" s="17">
        <f t="shared" si="147"/>
        <v>0.000808567890279994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0.01075856789028</v>
      </c>
      <c r="AU143" s="24">
        <f t="shared" si="151"/>
        <v>28.47</v>
      </c>
      <c r="AV143" s="1">
        <f t="shared" si="152"/>
        <v>0.26</v>
      </c>
      <c r="AW143" s="2">
        <f t="shared" si="157"/>
        <v>2.56666666666667</v>
      </c>
      <c r="AX143" s="1">
        <f t="shared" si="153"/>
        <v>1369.49216837968</v>
      </c>
      <c r="AZ143" s="2">
        <f t="shared" si="158"/>
        <v>0.233333333333333</v>
      </c>
      <c r="BA143" s="1">
        <f t="shared" si="154"/>
        <v>124.499288034516</v>
      </c>
    </row>
    <row r="144" s="1" customFormat="1" ht="16.8" spans="1:53">
      <c r="A144" s="6"/>
      <c r="B144" s="6"/>
      <c r="C144" s="8">
        <v>5</v>
      </c>
      <c r="D144" s="9">
        <v>16.2896774193548</v>
      </c>
      <c r="E144" s="12">
        <f t="shared" si="155"/>
        <v>10.8307333333333</v>
      </c>
      <c r="F144" s="8" t="s">
        <v>111</v>
      </c>
      <c r="G144" s="6">
        <v>6</v>
      </c>
      <c r="H144" s="11">
        <f t="shared" si="138"/>
        <v>16.2896774193548</v>
      </c>
      <c r="I144" s="11">
        <f t="shared" si="139"/>
        <v>289.439677419355</v>
      </c>
      <c r="J144" s="11">
        <f t="shared" si="140"/>
        <v>0.129562139448638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0.600889307404518</v>
      </c>
      <c r="P144" s="11">
        <f t="shared" si="143"/>
        <v>0.0778525042391397</v>
      </c>
      <c r="Q144" s="15">
        <f t="shared" si="144"/>
        <v>0.0202416511021763</v>
      </c>
      <c r="R144" s="11">
        <f t="shared" si="145"/>
        <v>0.074022</v>
      </c>
      <c r="S144" s="16">
        <f t="shared" si="146"/>
        <v>0.273454528412855</v>
      </c>
      <c r="T144" s="3">
        <v>0.01</v>
      </c>
      <c r="U144" s="17">
        <f t="shared" si="147"/>
        <v>0.00273454528412855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0.0126845452841285</v>
      </c>
      <c r="AU144" s="24">
        <f t="shared" si="151"/>
        <v>28.47</v>
      </c>
      <c r="AV144" s="1">
        <f t="shared" si="152"/>
        <v>0.26</v>
      </c>
      <c r="AW144" s="2">
        <f t="shared" si="157"/>
        <v>2.56666666666667</v>
      </c>
      <c r="AX144" s="1">
        <f t="shared" si="153"/>
        <v>1614.65592848709</v>
      </c>
      <c r="AZ144" s="2">
        <f t="shared" si="158"/>
        <v>0.233333333333333</v>
      </c>
      <c r="BA144" s="1">
        <f t="shared" si="154"/>
        <v>146.786902589735</v>
      </c>
    </row>
    <row r="145" s="1" customFormat="1" ht="16.8" spans="1:53">
      <c r="A145" s="6"/>
      <c r="B145" s="6"/>
      <c r="C145" s="8">
        <v>6</v>
      </c>
      <c r="D145" s="9">
        <v>20.8562</v>
      </c>
      <c r="E145" s="12">
        <f t="shared" si="155"/>
        <v>16.2896774193548</v>
      </c>
      <c r="F145" s="8" t="s">
        <v>109</v>
      </c>
      <c r="G145" s="6">
        <v>7</v>
      </c>
      <c r="H145" s="11">
        <f t="shared" si="138"/>
        <v>20.8562</v>
      </c>
      <c r="I145" s="11">
        <f t="shared" si="139"/>
        <v>294.0062</v>
      </c>
      <c r="J145" s="11">
        <f t="shared" si="140"/>
        <v>0.218472738206134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0.807736803165378</v>
      </c>
      <c r="P145" s="11">
        <f t="shared" si="143"/>
        <v>0.176468471137409</v>
      </c>
      <c r="Q145" s="15">
        <f t="shared" si="144"/>
        <v>0.0458818024957263</v>
      </c>
      <c r="R145" s="11">
        <f t="shared" si="145"/>
        <v>0.074022</v>
      </c>
      <c r="S145" s="16">
        <f t="shared" si="146"/>
        <v>0.619840081269438</v>
      </c>
      <c r="T145" s="3">
        <v>0.01</v>
      </c>
      <c r="U145" s="17">
        <f t="shared" si="147"/>
        <v>0.00619840081269438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0.0161484008126944</v>
      </c>
      <c r="AU145" s="24">
        <f t="shared" si="151"/>
        <v>28.47</v>
      </c>
      <c r="AV145" s="1">
        <f t="shared" si="152"/>
        <v>0.26</v>
      </c>
      <c r="AW145" s="2">
        <f t="shared" si="157"/>
        <v>2.56666666666667</v>
      </c>
      <c r="AX145" s="1">
        <f t="shared" si="153"/>
        <v>2055.58106528484</v>
      </c>
      <c r="AZ145" s="2">
        <f t="shared" si="158"/>
        <v>0.233333333333333</v>
      </c>
      <c r="BA145" s="1">
        <f t="shared" si="154"/>
        <v>186.871005934986</v>
      </c>
    </row>
    <row r="146" s="1" customFormat="1" ht="16.8" spans="1:53">
      <c r="A146" s="6"/>
      <c r="B146" s="6"/>
      <c r="C146" s="8">
        <v>7</v>
      </c>
      <c r="D146" s="9">
        <v>25.0563225806452</v>
      </c>
      <c r="E146" s="12">
        <f t="shared" si="155"/>
        <v>20.8562</v>
      </c>
      <c r="F146" s="8" t="s">
        <v>109</v>
      </c>
      <c r="G146" s="6">
        <v>8</v>
      </c>
      <c r="H146" s="11">
        <f t="shared" si="138"/>
        <v>25.0563225806452</v>
      </c>
      <c r="I146" s="11">
        <f t="shared" si="139"/>
        <v>298.206322580645</v>
      </c>
      <c r="J146" s="11">
        <f t="shared" si="140"/>
        <v>0.348316128726627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0.915968332027969</v>
      </c>
      <c r="P146" s="11">
        <f t="shared" si="143"/>
        <v>0.319046543448168</v>
      </c>
      <c r="Q146" s="15">
        <f t="shared" si="144"/>
        <v>0.0829521012965237</v>
      </c>
      <c r="R146" s="11">
        <f t="shared" si="145"/>
        <v>0.074022</v>
      </c>
      <c r="S146" s="16">
        <f t="shared" si="146"/>
        <v>1.12064117825138</v>
      </c>
      <c r="T146" s="3">
        <v>0.01</v>
      </c>
      <c r="U146" s="17">
        <f t="shared" si="147"/>
        <v>0.0112064117825138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0.0211564117825138</v>
      </c>
      <c r="AU146" s="24">
        <f t="shared" si="151"/>
        <v>28.47</v>
      </c>
      <c r="AV146" s="1">
        <f t="shared" si="152"/>
        <v>0.26</v>
      </c>
      <c r="AW146" s="2">
        <f t="shared" si="157"/>
        <v>2.56666666666667</v>
      </c>
      <c r="AX146" s="1">
        <f t="shared" si="153"/>
        <v>2693.06663699589</v>
      </c>
      <c r="AZ146" s="2">
        <f t="shared" si="158"/>
        <v>0.233333333333333</v>
      </c>
      <c r="BA146" s="1">
        <f t="shared" si="154"/>
        <v>244.824239726899</v>
      </c>
    </row>
    <row r="147" s="1" customFormat="1" ht="16.8" spans="1:53">
      <c r="A147" s="6"/>
      <c r="B147" s="6"/>
      <c r="C147" s="8">
        <v>8</v>
      </c>
      <c r="D147" s="9">
        <v>22.5930967741935</v>
      </c>
      <c r="E147" s="12">
        <f t="shared" si="155"/>
        <v>25.0563225806452</v>
      </c>
      <c r="F147" s="8" t="s">
        <v>109</v>
      </c>
      <c r="G147" s="6">
        <v>9</v>
      </c>
      <c r="H147" s="11">
        <f t="shared" si="138"/>
        <v>22.5930967741935</v>
      </c>
      <c r="I147" s="11">
        <f t="shared" si="139"/>
        <v>295.743096774193</v>
      </c>
      <c r="J147" s="11">
        <f t="shared" si="140"/>
        <v>0.265379484583836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0.881621788579801</v>
      </c>
      <c r="P147" s="11">
        <f t="shared" si="143"/>
        <v>0.233964335851187</v>
      </c>
      <c r="Q147" s="15">
        <f t="shared" si="144"/>
        <v>0.0608307273213087</v>
      </c>
      <c r="R147" s="11">
        <f t="shared" si="145"/>
        <v>0.074022</v>
      </c>
      <c r="S147" s="16">
        <f t="shared" si="146"/>
        <v>0.82179253899258</v>
      </c>
      <c r="T147" s="3">
        <v>0.01</v>
      </c>
      <c r="U147" s="17">
        <f t="shared" si="147"/>
        <v>0.0082179253899258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0.0181679253899258</v>
      </c>
      <c r="AU147" s="24">
        <f t="shared" si="151"/>
        <v>28.47</v>
      </c>
      <c r="AV147" s="1">
        <f t="shared" si="152"/>
        <v>0.26</v>
      </c>
      <c r="AW147" s="2">
        <f t="shared" si="157"/>
        <v>2.56666666666667</v>
      </c>
      <c r="AX147" s="1">
        <f t="shared" si="153"/>
        <v>2312.65274253544</v>
      </c>
      <c r="AZ147" s="2">
        <f t="shared" si="158"/>
        <v>0.233333333333333</v>
      </c>
      <c r="BA147" s="1">
        <f t="shared" si="154"/>
        <v>210.241158412313</v>
      </c>
    </row>
    <row r="148" s="1" customFormat="1" ht="16.8" spans="1:53">
      <c r="A148" s="6"/>
      <c r="B148" s="6"/>
      <c r="C148" s="8">
        <v>9</v>
      </c>
      <c r="D148" s="9">
        <v>19.0397333333333</v>
      </c>
      <c r="E148" s="12">
        <f t="shared" si="155"/>
        <v>22.5930967741935</v>
      </c>
      <c r="F148" s="8" t="s">
        <v>109</v>
      </c>
      <c r="G148" s="6">
        <v>10</v>
      </c>
      <c r="H148" s="11">
        <f t="shared" si="138"/>
        <v>19.0397333333333</v>
      </c>
      <c r="I148" s="11">
        <f t="shared" si="139"/>
        <v>292.189733333333</v>
      </c>
      <c r="J148" s="11">
        <f t="shared" si="140"/>
        <v>0.177821037553661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0.932357452728614</v>
      </c>
      <c r="P148" s="11">
        <f t="shared" si="143"/>
        <v>0.165792769615091</v>
      </c>
      <c r="Q148" s="15">
        <f t="shared" si="144"/>
        <v>0.0431061200999235</v>
      </c>
      <c r="R148" s="11">
        <f t="shared" si="145"/>
        <v>0.074022</v>
      </c>
      <c r="S148" s="16">
        <f t="shared" si="146"/>
        <v>0.582342007780437</v>
      </c>
      <c r="T148" s="3">
        <v>0.01</v>
      </c>
      <c r="U148" s="17">
        <f t="shared" si="147"/>
        <v>0.00582342007780437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0.0113134200778044</v>
      </c>
      <c r="AU148" s="24">
        <f t="shared" si="151"/>
        <v>28.47</v>
      </c>
      <c r="AV148" s="1">
        <f t="shared" si="152"/>
        <v>0.26</v>
      </c>
      <c r="AW148" s="2">
        <f t="shared" si="157"/>
        <v>2.56666666666667</v>
      </c>
      <c r="AX148" s="1">
        <f t="shared" si="153"/>
        <v>1440.12105999169</v>
      </c>
      <c r="AZ148" s="2">
        <f t="shared" si="158"/>
        <v>0.233333333333333</v>
      </c>
      <c r="BA148" s="1">
        <f t="shared" si="154"/>
        <v>130.920096362881</v>
      </c>
    </row>
    <row r="149" s="1" customFormat="1" ht="16.8" spans="1:53">
      <c r="A149" s="6"/>
      <c r="B149" s="6"/>
      <c r="C149" s="8">
        <v>10</v>
      </c>
      <c r="D149" s="9">
        <v>10.3102258064516</v>
      </c>
      <c r="E149" s="12">
        <f t="shared" si="155"/>
        <v>19.0397333333333</v>
      </c>
      <c r="F149" s="8" t="s">
        <v>109</v>
      </c>
      <c r="G149" s="6">
        <v>11</v>
      </c>
      <c r="H149" s="11">
        <f t="shared" si="138"/>
        <v>10.3102258064516</v>
      </c>
      <c r="I149" s="11">
        <f t="shared" si="139"/>
        <v>283.460225806452</v>
      </c>
      <c r="J149" s="11">
        <f t="shared" si="140"/>
        <v>0.0637225717513488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0.728236448957847</v>
      </c>
      <c r="O149" s="11">
        <f t="shared" si="156"/>
        <v>0.323028234155676</v>
      </c>
      <c r="P149" s="11">
        <f t="shared" si="143"/>
        <v>0.0205841898286966</v>
      </c>
      <c r="Q149" s="15">
        <f t="shared" si="144"/>
        <v>0.00535188935546111</v>
      </c>
      <c r="R149" s="11">
        <f t="shared" si="145"/>
        <v>0.074022</v>
      </c>
      <c r="S149" s="16">
        <f t="shared" si="146"/>
        <v>0.0723013341366231</v>
      </c>
      <c r="T149" s="3">
        <v>0.01</v>
      </c>
      <c r="U149" s="17">
        <f t="shared" si="147"/>
        <v>0.000723013341366231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0.00621301334136623</v>
      </c>
      <c r="AU149" s="24">
        <f t="shared" si="151"/>
        <v>28.47</v>
      </c>
      <c r="AV149" s="1">
        <f t="shared" si="152"/>
        <v>0.26</v>
      </c>
      <c r="AW149" s="2">
        <f t="shared" si="157"/>
        <v>2.56666666666667</v>
      </c>
      <c r="AX149" s="1">
        <f t="shared" si="153"/>
        <v>790.874138622746</v>
      </c>
      <c r="AZ149" s="2">
        <f t="shared" si="158"/>
        <v>0.233333333333333</v>
      </c>
      <c r="BA149" s="1">
        <f t="shared" si="154"/>
        <v>71.8976489657042</v>
      </c>
    </row>
    <row r="150" s="1" customFormat="1" ht="16.8" spans="1:54">
      <c r="A150" s="6"/>
      <c r="B150" s="6"/>
      <c r="C150" s="8">
        <v>11</v>
      </c>
      <c r="D150" s="9">
        <v>1.57246666666667</v>
      </c>
      <c r="E150" s="12">
        <f t="shared" si="155"/>
        <v>10.3102258064516</v>
      </c>
      <c r="F150" s="8" t="s">
        <v>111</v>
      </c>
      <c r="G150" s="6">
        <v>12</v>
      </c>
      <c r="H150" s="11">
        <f t="shared" si="138"/>
        <v>1.57246666666667</v>
      </c>
      <c r="I150" s="11">
        <f t="shared" si="139"/>
        <v>274.722466666667</v>
      </c>
      <c r="J150" s="11">
        <f t="shared" si="140"/>
        <v>0.0213706506034558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0.58714404432698</v>
      </c>
      <c r="P150" s="11">
        <f t="shared" si="143"/>
        <v>0.0125476502252119</v>
      </c>
      <c r="Q150" s="15">
        <f t="shared" si="144"/>
        <v>0.00326238905855508</v>
      </c>
      <c r="R150" s="11">
        <f t="shared" si="145"/>
        <v>0.074022</v>
      </c>
      <c r="S150" s="16">
        <f t="shared" si="146"/>
        <v>0.0440732357752436</v>
      </c>
      <c r="T150" s="3">
        <v>0.01</v>
      </c>
      <c r="U150" s="17">
        <f t="shared" si="147"/>
        <v>0.000440732357752436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0.00593073235775244</v>
      </c>
      <c r="AU150" s="24">
        <f t="shared" si="151"/>
        <v>28.47</v>
      </c>
      <c r="AV150" s="1">
        <f t="shared" si="152"/>
        <v>0.26</v>
      </c>
      <c r="AW150" s="2">
        <f t="shared" si="157"/>
        <v>2.56666666666667</v>
      </c>
      <c r="AX150" s="1">
        <f t="shared" si="153"/>
        <v>754.941698516953</v>
      </c>
      <c r="AY150" s="1">
        <f>SUM(AX139:AX150)</f>
        <v>16044.1088309823</v>
      </c>
      <c r="AZ150" s="2">
        <f t="shared" si="158"/>
        <v>0.233333333333333</v>
      </c>
      <c r="BA150" s="1">
        <f t="shared" si="154"/>
        <v>68.6310635015411</v>
      </c>
      <c r="BB150" s="1">
        <f>SUM(BA139:BA150)</f>
        <v>1458.55534827112</v>
      </c>
    </row>
    <row r="151" s="1" customFormat="1" ht="16.8" spans="1:46">
      <c r="A151" s="6"/>
      <c r="B151" s="6"/>
      <c r="C151" s="8">
        <v>12</v>
      </c>
      <c r="D151" s="9">
        <v>-4.99958064516129</v>
      </c>
      <c r="E151" s="12">
        <f t="shared" si="155"/>
        <v>1.57246666666667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G24" sqref="G24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1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L2" s="2"/>
    </row>
    <row r="3" s="1" customFormat="1" spans="1:12">
      <c r="A3" s="4"/>
      <c r="B3" s="5" t="s">
        <v>41</v>
      </c>
      <c r="C3" s="3"/>
      <c r="D3" s="3"/>
      <c r="E3" s="3">
        <v>435</v>
      </c>
      <c r="F3" s="3">
        <v>769.42</v>
      </c>
      <c r="G3" s="1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14.68</v>
      </c>
      <c r="F4" s="3">
        <v>1192.09</v>
      </c>
      <c r="G4" s="1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1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L6" s="2"/>
    </row>
    <row r="7" s="1" customFormat="1" spans="1:12">
      <c r="A7" s="4"/>
      <c r="B7" s="5" t="s">
        <v>45</v>
      </c>
      <c r="C7" s="3"/>
      <c r="D7" s="3"/>
      <c r="E7" s="3">
        <v>98</v>
      </c>
      <c r="F7" s="3">
        <v>91.104</v>
      </c>
      <c r="G7" s="1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750</v>
      </c>
      <c r="F8" s="3">
        <v>93.9145</v>
      </c>
      <c r="G8" s="1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1980</v>
      </c>
      <c r="F9" s="3">
        <v>122.786</v>
      </c>
      <c r="G9" s="1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5.6</v>
      </c>
      <c r="F10" s="3">
        <v>625.464</v>
      </c>
      <c r="G10" s="1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4.5</v>
      </c>
      <c r="F11" s="3">
        <v>341.64</v>
      </c>
      <c r="G11" s="1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0.6</v>
      </c>
      <c r="F12" s="3">
        <v>341.64</v>
      </c>
      <c r="G12" s="1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1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AV40+AV55+AV71+AV87+AV102+AY118+AY134+AY150+BB150+AG118</f>
        <v>53950395.468905</v>
      </c>
      <c r="J16" s="10" t="s">
        <v>35</v>
      </c>
      <c r="K16" s="10">
        <f>I16/(10000*1000)</f>
        <v>5.3950395468905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-12.9706774193548</v>
      </c>
      <c r="E29" s="8"/>
      <c r="F29" s="8"/>
      <c r="G29" s="6">
        <v>1</v>
      </c>
      <c r="H29" s="11">
        <f t="shared" ref="H29:H40" si="0">E30</f>
        <v>-12.9706774193548</v>
      </c>
      <c r="I29" s="11">
        <f t="shared" ref="I29:I40" si="1">H29+273.15</f>
        <v>260.179322580645</v>
      </c>
      <c r="J29" s="11">
        <f t="shared" ref="J29:J40" si="2">EXP(($C$18*(I29-$C$16))/($C$19*I29*$C$16))</f>
        <v>0.00294737587340389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0.00292794775410504</v>
      </c>
      <c r="Q29" s="15">
        <f t="shared" ref="Q29:Q40" si="6">P29*$B$31</f>
        <v>0.000380633208033655</v>
      </c>
      <c r="R29" s="11">
        <f t="shared" ref="R29:R40" si="7">L29*$B$31</f>
        <v>0.129143083333333</v>
      </c>
      <c r="S29" s="16">
        <f t="shared" ref="S29:S40" si="8">Q29/R29</f>
        <v>0.0029473758734039</v>
      </c>
      <c r="T29" s="3">
        <v>0.01</v>
      </c>
      <c r="U29" s="17">
        <f t="shared" ref="U29:U40" si="9">S29*T29</f>
        <v>2.9473758734039e-5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0.021929473758734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1.22333333333333</v>
      </c>
      <c r="AU29" s="1">
        <f t="shared" ref="AU29:AU40" si="17">AT29*10000*AS29*0.67*AR29*AQ29</f>
        <v>2321.23426819161</v>
      </c>
    </row>
    <row r="30" s="1" customFormat="1" ht="16.8" spans="1:47">
      <c r="A30" s="6" t="s">
        <v>110</v>
      </c>
      <c r="B30" s="6">
        <v>1</v>
      </c>
      <c r="C30" s="8">
        <v>1</v>
      </c>
      <c r="D30" s="32">
        <v>-15.7518387096774</v>
      </c>
      <c r="E30" s="12">
        <f t="shared" ref="E30:E41" si="18">D29</f>
        <v>-12.9706774193548</v>
      </c>
      <c r="F30" s="8" t="s">
        <v>109</v>
      </c>
      <c r="G30" s="6">
        <v>2</v>
      </c>
      <c r="H30" s="11">
        <f t="shared" si="0"/>
        <v>-15.7518387096774</v>
      </c>
      <c r="I30" s="11">
        <f t="shared" si="1"/>
        <v>257.398161290323</v>
      </c>
      <c r="J30" s="11">
        <f t="shared" si="2"/>
        <v>0.00196709807491446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1.98388871891256</v>
      </c>
      <c r="P30" s="11">
        <f t="shared" si="5"/>
        <v>0.00390250367981741</v>
      </c>
      <c r="Q30" s="15">
        <f t="shared" si="6"/>
        <v>0.000507325478376263</v>
      </c>
      <c r="R30" s="11">
        <f t="shared" si="7"/>
        <v>0.129143083333333</v>
      </c>
      <c r="S30" s="16">
        <f t="shared" si="8"/>
        <v>0.0039283983724223</v>
      </c>
      <c r="T30" s="3">
        <v>0.01</v>
      </c>
      <c r="U30" s="17">
        <f t="shared" si="9"/>
        <v>3.9283983724223e-5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0.0219392839837242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1.22333333333333</v>
      </c>
      <c r="AU30" s="1">
        <f t="shared" si="17"/>
        <v>2322.27268027009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32">
        <v>-9.29660714285714</v>
      </c>
      <c r="E31" s="12">
        <f t="shared" si="18"/>
        <v>-15.7518387096774</v>
      </c>
      <c r="F31" s="8" t="s">
        <v>109</v>
      </c>
      <c r="G31" s="6">
        <v>3</v>
      </c>
      <c r="H31" s="11">
        <f t="shared" si="0"/>
        <v>-9.29660714285714</v>
      </c>
      <c r="I31" s="11">
        <f t="shared" si="1"/>
        <v>263.853392857143</v>
      </c>
      <c r="J31" s="11">
        <f t="shared" si="2"/>
        <v>0.00496306387041912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2.97339454856608</v>
      </c>
      <c r="P31" s="11">
        <f t="shared" si="5"/>
        <v>0.0147571470564895</v>
      </c>
      <c r="Q31" s="15">
        <f t="shared" si="6"/>
        <v>0.00191842911734363</v>
      </c>
      <c r="R31" s="11">
        <f t="shared" si="7"/>
        <v>0.129143083333333</v>
      </c>
      <c r="S31" s="16">
        <f t="shared" si="8"/>
        <v>0.0148550667045168</v>
      </c>
      <c r="T31" s="3">
        <v>0.01</v>
      </c>
      <c r="U31" s="17">
        <f t="shared" si="9"/>
        <v>0.000148550667045168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0.0220485506670452</v>
      </c>
      <c r="AR31" s="24">
        <f t="shared" si="15"/>
        <v>99.3408333333333</v>
      </c>
      <c r="AS31" s="1">
        <f t="shared" si="16"/>
        <v>0.13</v>
      </c>
      <c r="AT31" s="2">
        <f t="shared" si="20"/>
        <v>1.22333333333333</v>
      </c>
      <c r="AU31" s="1">
        <f t="shared" si="17"/>
        <v>2333.83855606296</v>
      </c>
    </row>
    <row r="32" s="1" customFormat="1" ht="16.8" spans="1:47">
      <c r="A32" s="6"/>
      <c r="B32" s="6"/>
      <c r="C32" s="8">
        <v>3</v>
      </c>
      <c r="D32" s="32">
        <v>1.34467741935484</v>
      </c>
      <c r="E32" s="12">
        <f t="shared" si="18"/>
        <v>-9.29660714285714</v>
      </c>
      <c r="F32" s="8" t="s">
        <v>109</v>
      </c>
      <c r="G32" s="6">
        <v>4</v>
      </c>
      <c r="H32" s="11">
        <f t="shared" si="0"/>
        <v>1.34467741935484</v>
      </c>
      <c r="I32" s="11">
        <f t="shared" si="1"/>
        <v>274.494677419355</v>
      </c>
      <c r="J32" s="11">
        <f t="shared" si="2"/>
        <v>0.0207512557449526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3.95204573484292</v>
      </c>
      <c r="P32" s="11">
        <f t="shared" si="5"/>
        <v>0.0820099117594744</v>
      </c>
      <c r="Q32" s="15">
        <f t="shared" si="6"/>
        <v>0.0106612885287317</v>
      </c>
      <c r="R32" s="11">
        <f t="shared" si="7"/>
        <v>0.129143083333333</v>
      </c>
      <c r="S32" s="16">
        <f t="shared" si="8"/>
        <v>0.082554080741697</v>
      </c>
      <c r="T32" s="3">
        <v>0.01</v>
      </c>
      <c r="U32" s="17">
        <f t="shared" si="9"/>
        <v>0.00082554080741697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0.022725540807417</v>
      </c>
      <c r="AR32" s="24">
        <f t="shared" si="15"/>
        <v>99.3408333333333</v>
      </c>
      <c r="AS32" s="1">
        <f t="shared" si="16"/>
        <v>0.13</v>
      </c>
      <c r="AT32" s="2">
        <f t="shared" si="20"/>
        <v>1.22333333333333</v>
      </c>
      <c r="AU32" s="1">
        <f t="shared" si="17"/>
        <v>2405.49794608516</v>
      </c>
    </row>
    <row r="33" s="1" customFormat="1" ht="16.8" spans="1:47">
      <c r="A33" s="6"/>
      <c r="B33" s="6"/>
      <c r="C33" s="8">
        <v>4</v>
      </c>
      <c r="D33" s="32">
        <v>8.4188</v>
      </c>
      <c r="E33" s="12">
        <f t="shared" si="18"/>
        <v>1.34467741935484</v>
      </c>
      <c r="F33" s="8" t="s">
        <v>109</v>
      </c>
      <c r="G33" s="6">
        <v>5</v>
      </c>
      <c r="H33" s="11">
        <f t="shared" si="0"/>
        <v>8.4188</v>
      </c>
      <c r="I33" s="11">
        <f t="shared" si="1"/>
        <v>281.5688</v>
      </c>
      <c r="J33" s="11">
        <f t="shared" si="2"/>
        <v>0.0505921237722855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3.67653403192927</v>
      </c>
      <c r="O33" s="11">
        <f t="shared" si="19"/>
        <v>1.18691012448751</v>
      </c>
      <c r="P33" s="11">
        <f t="shared" si="5"/>
        <v>0.0600483039246507</v>
      </c>
      <c r="Q33" s="15">
        <f t="shared" si="6"/>
        <v>0.00780627951020459</v>
      </c>
      <c r="R33" s="11">
        <f t="shared" si="7"/>
        <v>0.129143083333333</v>
      </c>
      <c r="S33" s="16">
        <f t="shared" si="8"/>
        <v>0.0604467487434514</v>
      </c>
      <c r="T33" s="3">
        <v>0.01</v>
      </c>
      <c r="U33" s="17">
        <f t="shared" si="9"/>
        <v>0.000604467487434514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0.0300544674874345</v>
      </c>
      <c r="AR33" s="24">
        <f t="shared" si="15"/>
        <v>99.3408333333333</v>
      </c>
      <c r="AS33" s="1">
        <f t="shared" si="16"/>
        <v>0.13</v>
      </c>
      <c r="AT33" s="2">
        <f t="shared" si="20"/>
        <v>1.22333333333333</v>
      </c>
      <c r="AU33" s="1">
        <f t="shared" si="17"/>
        <v>3181.26465831394</v>
      </c>
    </row>
    <row r="34" s="1" customFormat="1" ht="16.8" spans="1:47">
      <c r="A34" s="6"/>
      <c r="B34" s="6"/>
      <c r="C34" s="8">
        <v>5</v>
      </c>
      <c r="D34" s="32">
        <v>14.6376774193548</v>
      </c>
      <c r="E34" s="12">
        <f t="shared" si="18"/>
        <v>8.4188</v>
      </c>
      <c r="F34" s="8" t="s">
        <v>111</v>
      </c>
      <c r="G34" s="6">
        <v>6</v>
      </c>
      <c r="H34" s="11">
        <f t="shared" si="0"/>
        <v>14.6376774193548</v>
      </c>
      <c r="I34" s="11">
        <f t="shared" si="1"/>
        <v>287.787677419355</v>
      </c>
      <c r="J34" s="11">
        <f t="shared" si="2"/>
        <v>0.106810336468014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2.12027015389619</v>
      </c>
      <c r="P34" s="11">
        <f t="shared" si="5"/>
        <v>0.226466768540739</v>
      </c>
      <c r="Q34" s="15">
        <f t="shared" si="6"/>
        <v>0.0294406799102961</v>
      </c>
      <c r="R34" s="11">
        <f t="shared" si="7"/>
        <v>0.129143083333333</v>
      </c>
      <c r="S34" s="16">
        <f t="shared" si="8"/>
        <v>0.227969467279222</v>
      </c>
      <c r="T34" s="3">
        <v>0.01</v>
      </c>
      <c r="U34" s="17">
        <f t="shared" si="9"/>
        <v>0.00227969467279222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0.0317296946727922</v>
      </c>
      <c r="AR34" s="24">
        <f t="shared" si="15"/>
        <v>99.3408333333333</v>
      </c>
      <c r="AS34" s="1">
        <f t="shared" si="16"/>
        <v>0.13</v>
      </c>
      <c r="AT34" s="2">
        <f t="shared" si="20"/>
        <v>1.22333333333333</v>
      </c>
      <c r="AU34" s="1">
        <f t="shared" si="17"/>
        <v>3358.58741545989</v>
      </c>
    </row>
    <row r="35" s="1" customFormat="1" ht="16.8" spans="1:47">
      <c r="A35" s="6"/>
      <c r="B35" s="6"/>
      <c r="C35" s="8">
        <v>6</v>
      </c>
      <c r="D35" s="32">
        <v>19.2370333333333</v>
      </c>
      <c r="E35" s="12">
        <f t="shared" si="18"/>
        <v>14.6376774193548</v>
      </c>
      <c r="F35" s="8" t="s">
        <v>109</v>
      </c>
      <c r="G35" s="6">
        <v>7</v>
      </c>
      <c r="H35" s="11">
        <f t="shared" si="0"/>
        <v>19.2370333333333</v>
      </c>
      <c r="I35" s="11">
        <f t="shared" si="1"/>
        <v>292.387033333333</v>
      </c>
      <c r="J35" s="11">
        <f t="shared" si="2"/>
        <v>0.181864886613318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2.88721171868878</v>
      </c>
      <c r="P35" s="11">
        <f t="shared" si="5"/>
        <v>0.525082431847978</v>
      </c>
      <c r="Q35" s="15">
        <f t="shared" si="6"/>
        <v>0.0682607161402372</v>
      </c>
      <c r="R35" s="11">
        <f t="shared" si="7"/>
        <v>0.129143083333333</v>
      </c>
      <c r="S35" s="16">
        <f t="shared" si="8"/>
        <v>0.528566566465263</v>
      </c>
      <c r="T35" s="3">
        <v>0.01</v>
      </c>
      <c r="U35" s="17">
        <f t="shared" si="9"/>
        <v>0.00528566566465263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0.0347356656646526</v>
      </c>
      <c r="AR35" s="24">
        <f t="shared" si="15"/>
        <v>99.3408333333333</v>
      </c>
      <c r="AS35" s="1">
        <f t="shared" si="16"/>
        <v>0.13</v>
      </c>
      <c r="AT35" s="2">
        <f t="shared" si="20"/>
        <v>1.22333333333333</v>
      </c>
      <c r="AU35" s="1">
        <f t="shared" si="17"/>
        <v>3676.76937241257</v>
      </c>
    </row>
    <row r="36" s="1" customFormat="1" ht="16.8" spans="1:47">
      <c r="A36" s="6"/>
      <c r="B36" s="6"/>
      <c r="C36" s="8">
        <v>7</v>
      </c>
      <c r="D36" s="32">
        <v>24.7542903225806</v>
      </c>
      <c r="E36" s="12">
        <f t="shared" si="18"/>
        <v>19.2370333333333</v>
      </c>
      <c r="F36" s="8" t="s">
        <v>109</v>
      </c>
      <c r="G36" s="6">
        <v>8</v>
      </c>
      <c r="H36" s="11">
        <f t="shared" si="0"/>
        <v>24.7542903225806</v>
      </c>
      <c r="I36" s="11">
        <f t="shared" si="1"/>
        <v>297.904290322581</v>
      </c>
      <c r="J36" s="11">
        <f t="shared" si="2"/>
        <v>0.336974366348848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3.35553762017414</v>
      </c>
      <c r="P36" s="11">
        <f t="shared" si="5"/>
        <v>1.1307301633179</v>
      </c>
      <c r="Q36" s="15">
        <f t="shared" si="6"/>
        <v>0.146994921231327</v>
      </c>
      <c r="R36" s="11">
        <f t="shared" si="7"/>
        <v>0.129143083333333</v>
      </c>
      <c r="S36" s="16">
        <f t="shared" si="8"/>
        <v>1.13823301594803</v>
      </c>
      <c r="T36" s="3">
        <v>0.01</v>
      </c>
      <c r="U36" s="17">
        <f t="shared" si="9"/>
        <v>0.0113823301594803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0.0408323301594803</v>
      </c>
      <c r="AR36" s="24">
        <f t="shared" si="15"/>
        <v>99.3408333333333</v>
      </c>
      <c r="AS36" s="1">
        <f t="shared" si="16"/>
        <v>0.13</v>
      </c>
      <c r="AT36" s="2">
        <f t="shared" si="20"/>
        <v>1.22333333333333</v>
      </c>
      <c r="AU36" s="1">
        <f t="shared" si="17"/>
        <v>4322.10116207418</v>
      </c>
    </row>
    <row r="37" s="1" customFormat="1" ht="16.8" spans="1:47">
      <c r="A37" s="6"/>
      <c r="B37" s="6"/>
      <c r="C37" s="8">
        <v>8</v>
      </c>
      <c r="D37" s="32">
        <v>20.7454193548387</v>
      </c>
      <c r="E37" s="12">
        <f t="shared" si="18"/>
        <v>24.7542903225806</v>
      </c>
      <c r="F37" s="8" t="s">
        <v>109</v>
      </c>
      <c r="G37" s="6">
        <v>9</v>
      </c>
      <c r="H37" s="11">
        <f t="shared" si="0"/>
        <v>20.7454193548387</v>
      </c>
      <c r="I37" s="11">
        <f t="shared" si="1"/>
        <v>293.895419354839</v>
      </c>
      <c r="J37" s="11">
        <f t="shared" si="2"/>
        <v>0.215762423633168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3.21821579018957</v>
      </c>
      <c r="P37" s="11">
        <f t="shared" si="5"/>
        <v>0.694370038665832</v>
      </c>
      <c r="Q37" s="15">
        <f t="shared" si="6"/>
        <v>0.0902681050265581</v>
      </c>
      <c r="R37" s="11">
        <f t="shared" si="7"/>
        <v>0.129143083333333</v>
      </c>
      <c r="S37" s="16">
        <f t="shared" si="8"/>
        <v>0.698977465123439</v>
      </c>
      <c r="T37" s="3">
        <v>0.01</v>
      </c>
      <c r="U37" s="17">
        <f t="shared" si="9"/>
        <v>0.00698977465123439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0.0364397746512344</v>
      </c>
      <c r="AR37" s="24">
        <f t="shared" si="15"/>
        <v>99.3408333333333</v>
      </c>
      <c r="AS37" s="1">
        <f t="shared" si="16"/>
        <v>0.13</v>
      </c>
      <c r="AT37" s="2">
        <f t="shared" si="20"/>
        <v>1.22333333333333</v>
      </c>
      <c r="AU37" s="1">
        <f t="shared" si="17"/>
        <v>3857.14926752115</v>
      </c>
    </row>
    <row r="38" s="1" customFormat="1" ht="16.8" spans="1:47">
      <c r="A38" s="6"/>
      <c r="B38" s="6"/>
      <c r="C38" s="8">
        <v>9</v>
      </c>
      <c r="D38" s="32">
        <v>16.2481333333333</v>
      </c>
      <c r="E38" s="12">
        <f t="shared" si="18"/>
        <v>20.7454193548387</v>
      </c>
      <c r="F38" s="8" t="s">
        <v>109</v>
      </c>
      <c r="G38" s="6">
        <v>10</v>
      </c>
      <c r="H38" s="11">
        <f t="shared" si="0"/>
        <v>16.2481333333333</v>
      </c>
      <c r="I38" s="11">
        <f t="shared" si="1"/>
        <v>289.398133333333</v>
      </c>
      <c r="J38" s="11">
        <f t="shared" si="2"/>
        <v>0.128937972055013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3.51725408485707</v>
      </c>
      <c r="P38" s="11">
        <f t="shared" si="5"/>
        <v>0.453507608903681</v>
      </c>
      <c r="Q38" s="15">
        <f t="shared" si="6"/>
        <v>0.0589559891574786</v>
      </c>
      <c r="R38" s="11">
        <f t="shared" si="7"/>
        <v>0.129143083333333</v>
      </c>
      <c r="S38" s="16">
        <f t="shared" si="8"/>
        <v>0.456516815579712</v>
      </c>
      <c r="T38" s="3">
        <v>0.01</v>
      </c>
      <c r="U38" s="17">
        <f t="shared" si="9"/>
        <v>0.00456516815579712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0.0264651681557971</v>
      </c>
      <c r="AR38" s="24">
        <f t="shared" si="15"/>
        <v>99.3408333333333</v>
      </c>
      <c r="AS38" s="1">
        <f t="shared" si="16"/>
        <v>0.13</v>
      </c>
      <c r="AT38" s="2">
        <f t="shared" si="20"/>
        <v>1.22333333333333</v>
      </c>
      <c r="AU38" s="1">
        <f t="shared" si="17"/>
        <v>2801.33741067191</v>
      </c>
    </row>
    <row r="39" s="1" customFormat="1" ht="16.8" spans="1:47">
      <c r="A39" s="6"/>
      <c r="B39" s="6"/>
      <c r="C39" s="8">
        <v>10</v>
      </c>
      <c r="D39" s="32">
        <v>7.13935483870968</v>
      </c>
      <c r="E39" s="12">
        <f t="shared" si="18"/>
        <v>16.2481333333333</v>
      </c>
      <c r="F39" s="8" t="s">
        <v>109</v>
      </c>
      <c r="G39" s="6">
        <v>11</v>
      </c>
      <c r="H39" s="11">
        <f t="shared" si="0"/>
        <v>7.13935483870968</v>
      </c>
      <c r="I39" s="11">
        <f t="shared" si="1"/>
        <v>280.28935483871</v>
      </c>
      <c r="J39" s="11">
        <f t="shared" si="2"/>
        <v>0.0432045270297748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2.91055915215572</v>
      </c>
      <c r="O39" s="11">
        <f t="shared" si="19"/>
        <v>1.146595657131</v>
      </c>
      <c r="P39" s="11">
        <f t="shared" si="5"/>
        <v>0.0495381230607388</v>
      </c>
      <c r="Q39" s="15">
        <f t="shared" si="6"/>
        <v>0.00643995599789604</v>
      </c>
      <c r="R39" s="11">
        <f t="shared" si="7"/>
        <v>0.129143083333333</v>
      </c>
      <c r="S39" s="16">
        <f t="shared" si="8"/>
        <v>0.0498668285724121</v>
      </c>
      <c r="T39" s="3">
        <v>0.01</v>
      </c>
      <c r="U39" s="17">
        <f t="shared" si="9"/>
        <v>0.000498668285724121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0.0223986682857241</v>
      </c>
      <c r="AR39" s="24">
        <f t="shared" si="15"/>
        <v>99.3408333333333</v>
      </c>
      <c r="AS39" s="1">
        <f t="shared" si="16"/>
        <v>0.13</v>
      </c>
      <c r="AT39" s="2">
        <f t="shared" si="20"/>
        <v>1.22333333333333</v>
      </c>
      <c r="AU39" s="1">
        <f t="shared" si="17"/>
        <v>2370.89849755159</v>
      </c>
    </row>
    <row r="40" s="1" customFormat="1" ht="16.8" spans="1:48">
      <c r="A40" s="6"/>
      <c r="B40" s="6"/>
      <c r="C40" s="8">
        <v>11</v>
      </c>
      <c r="D40" s="32">
        <v>-2.63476666666667</v>
      </c>
      <c r="E40" s="12">
        <f t="shared" si="18"/>
        <v>7.13935483870968</v>
      </c>
      <c r="F40" s="8" t="s">
        <v>111</v>
      </c>
      <c r="G40" s="6">
        <v>12</v>
      </c>
      <c r="H40" s="11">
        <f t="shared" si="0"/>
        <v>-2.63476666666667</v>
      </c>
      <c r="I40" s="11">
        <f t="shared" si="1"/>
        <v>270.515233333333</v>
      </c>
      <c r="J40" s="11">
        <f t="shared" si="2"/>
        <v>0.012314736302947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2.0904658674036</v>
      </c>
      <c r="P40" s="11">
        <f t="shared" si="5"/>
        <v>0.0257435359073868</v>
      </c>
      <c r="Q40" s="15">
        <f t="shared" si="6"/>
        <v>0.00334665966796028</v>
      </c>
      <c r="R40" s="11">
        <f t="shared" si="7"/>
        <v>0.129143083333333</v>
      </c>
      <c r="S40" s="16">
        <f t="shared" si="8"/>
        <v>0.0259143546954208</v>
      </c>
      <c r="T40" s="3">
        <v>0.01</v>
      </c>
      <c r="U40" s="17">
        <f t="shared" si="9"/>
        <v>0.000259143546954208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0.0221591435469542</v>
      </c>
      <c r="AR40" s="24">
        <f t="shared" si="15"/>
        <v>99.3408333333333</v>
      </c>
      <c r="AS40" s="1">
        <f t="shared" si="16"/>
        <v>0.13</v>
      </c>
      <c r="AT40" s="2">
        <f t="shared" si="20"/>
        <v>1.22333333333333</v>
      </c>
      <c r="AU40" s="1">
        <f t="shared" si="17"/>
        <v>2345.54480973266</v>
      </c>
      <c r="AV40" s="1">
        <f>SUM(AU29:AU40)</f>
        <v>35296.4960443477</v>
      </c>
    </row>
    <row r="41" s="1" customFormat="1" ht="16.8" spans="1:46">
      <c r="A41" s="6"/>
      <c r="B41" s="6"/>
      <c r="C41" s="8">
        <v>12</v>
      </c>
      <c r="D41" s="32">
        <v>-11.6023225806452</v>
      </c>
      <c r="E41" s="12">
        <f t="shared" si="18"/>
        <v>-2.63476666666667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769.42</v>
      </c>
      <c r="C44" s="8" t="s">
        <v>108</v>
      </c>
      <c r="D44" s="9">
        <v>-12.9706774193548</v>
      </c>
      <c r="E44" s="8"/>
      <c r="F44" s="8"/>
      <c r="G44" s="6">
        <v>1</v>
      </c>
      <c r="H44" s="11">
        <f t="shared" ref="H44:H55" si="21">E45</f>
        <v>-12.9706774193548</v>
      </c>
      <c r="I44" s="11">
        <f t="shared" ref="I44:I55" si="22">H44+273.15</f>
        <v>260.179322580645</v>
      </c>
      <c r="J44" s="11">
        <f t="shared" ref="J44:J55" si="23">EXP(($C$18*(I44-$C$16))/($C$19*I44*$C$16))</f>
        <v>0.00294737587340389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0.00188980828709535</v>
      </c>
      <c r="Q44" s="15">
        <f t="shared" ref="Q44:Q55" si="27">P44*$B$46</f>
        <v>0.000340165491677163</v>
      </c>
      <c r="R44" s="11">
        <f t="shared" ref="R44:R55" si="28">L44*$B$46</f>
        <v>0.115413</v>
      </c>
      <c r="S44" s="16">
        <f t="shared" ref="S44:S55" si="29">Q44/R44</f>
        <v>0.00294737587340389</v>
      </c>
      <c r="T44" s="3">
        <v>0.01</v>
      </c>
      <c r="U44" s="17">
        <f t="shared" ref="U44:U55" si="30">S44*T44</f>
        <v>2.94737587340389e-5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0.019129473758734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36.25</v>
      </c>
      <c r="AU44" s="1">
        <f t="shared" ref="AU44:AU55" si="38">AT44*10000*AS44*0.67*AR44*AQ44</f>
        <v>53621.698530041</v>
      </c>
    </row>
    <row r="45" s="1" customFormat="1" ht="16.8" spans="1:47">
      <c r="A45" s="6" t="s">
        <v>110</v>
      </c>
      <c r="B45" s="6">
        <v>1</v>
      </c>
      <c r="C45" s="8">
        <v>1</v>
      </c>
      <c r="D45" s="32">
        <v>-15.7518387096774</v>
      </c>
      <c r="E45" s="12">
        <f t="shared" ref="E45:E56" si="39">D44</f>
        <v>-12.9706774193548</v>
      </c>
      <c r="F45" s="8" t="s">
        <v>109</v>
      </c>
      <c r="G45" s="6">
        <v>2</v>
      </c>
      <c r="H45" s="11">
        <f t="shared" si="21"/>
        <v>-15.7518387096774</v>
      </c>
      <c r="I45" s="11">
        <f t="shared" si="22"/>
        <v>257.398161290323</v>
      </c>
      <c r="J45" s="11">
        <f t="shared" si="23"/>
        <v>0.00196709807491446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1.28047685837957</v>
      </c>
      <c r="P45" s="11">
        <f t="shared" si="26"/>
        <v>0.00251882356309097</v>
      </c>
      <c r="Q45" s="15">
        <f t="shared" si="27"/>
        <v>0.000453388241356374</v>
      </c>
      <c r="R45" s="11">
        <f t="shared" si="28"/>
        <v>0.115413</v>
      </c>
      <c r="S45" s="16">
        <f t="shared" si="29"/>
        <v>0.00392839837242229</v>
      </c>
      <c r="T45" s="3">
        <v>0.01</v>
      </c>
      <c r="U45" s="17">
        <f t="shared" si="30"/>
        <v>3.92839837242229e-5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0.0191392839837242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36.25</v>
      </c>
      <c r="AU45" s="1">
        <f t="shared" si="38"/>
        <v>53649.1975053693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32">
        <v>-9.29660714285714</v>
      </c>
      <c r="E46" s="12">
        <f t="shared" si="39"/>
        <v>-15.7518387096774</v>
      </c>
      <c r="F46" s="8" t="s">
        <v>109</v>
      </c>
      <c r="G46" s="6">
        <v>3</v>
      </c>
      <c r="H46" s="11">
        <f t="shared" si="21"/>
        <v>-9.29660714285714</v>
      </c>
      <c r="I46" s="11">
        <f t="shared" si="22"/>
        <v>263.853392857143</v>
      </c>
      <c r="J46" s="11">
        <f t="shared" si="23"/>
        <v>0.00496306387041912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1.91914136814981</v>
      </c>
      <c r="P46" s="11">
        <f t="shared" si="26"/>
        <v>0.00952482118649106</v>
      </c>
      <c r="Q46" s="15">
        <f t="shared" si="27"/>
        <v>0.00171446781356839</v>
      </c>
      <c r="R46" s="11">
        <f t="shared" si="28"/>
        <v>0.115413</v>
      </c>
      <c r="S46" s="16">
        <f t="shared" si="29"/>
        <v>0.0148550667045167</v>
      </c>
      <c r="T46" s="3">
        <v>0.01</v>
      </c>
      <c r="U46" s="17">
        <f t="shared" si="30"/>
        <v>0.000148550667045167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0.0192485506670452</v>
      </c>
      <c r="AR46" s="24">
        <f t="shared" si="36"/>
        <v>64.1183333333333</v>
      </c>
      <c r="AS46" s="1">
        <f t="shared" si="37"/>
        <v>0.18</v>
      </c>
      <c r="AT46" s="2">
        <f t="shared" si="41"/>
        <v>36.25</v>
      </c>
      <c r="AU46" s="1">
        <f t="shared" si="38"/>
        <v>53955.4822064705</v>
      </c>
    </row>
    <row r="47" s="1" customFormat="1" ht="16.8" spans="1:47">
      <c r="A47" s="6"/>
      <c r="B47" s="6"/>
      <c r="C47" s="8">
        <v>3</v>
      </c>
      <c r="D47" s="32">
        <v>1.34467741935484</v>
      </c>
      <c r="E47" s="12">
        <f t="shared" si="39"/>
        <v>-9.29660714285714</v>
      </c>
      <c r="F47" s="8" t="s">
        <v>109</v>
      </c>
      <c r="G47" s="6">
        <v>4</v>
      </c>
      <c r="H47" s="11">
        <f t="shared" si="21"/>
        <v>1.34467741935484</v>
      </c>
      <c r="I47" s="11">
        <f t="shared" si="22"/>
        <v>274.494677419355</v>
      </c>
      <c r="J47" s="11">
        <f t="shared" si="23"/>
        <v>0.0207512557449526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2.55079988029665</v>
      </c>
      <c r="P47" s="11">
        <f t="shared" si="26"/>
        <v>0.0529323006702303</v>
      </c>
      <c r="Q47" s="15">
        <f t="shared" si="27"/>
        <v>0.00952781412064145</v>
      </c>
      <c r="R47" s="11">
        <f t="shared" si="28"/>
        <v>0.115413</v>
      </c>
      <c r="S47" s="16">
        <f t="shared" si="29"/>
        <v>0.0825540807416967</v>
      </c>
      <c r="T47" s="3">
        <v>0.01</v>
      </c>
      <c r="U47" s="17">
        <f t="shared" si="30"/>
        <v>0.000825540807416968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0.019925540807417</v>
      </c>
      <c r="AR47" s="24">
        <f t="shared" si="36"/>
        <v>64.1183333333333</v>
      </c>
      <c r="AS47" s="1">
        <f t="shared" si="37"/>
        <v>0.18</v>
      </c>
      <c r="AT47" s="2">
        <f t="shared" si="41"/>
        <v>36.25</v>
      </c>
      <c r="AU47" s="1">
        <f t="shared" si="38"/>
        <v>55853.1486908009</v>
      </c>
    </row>
    <row r="48" s="1" customFormat="1" ht="16.8" spans="1:47">
      <c r="A48" s="6"/>
      <c r="B48" s="6"/>
      <c r="C48" s="8">
        <v>4</v>
      </c>
      <c r="D48" s="32">
        <v>8.4188</v>
      </c>
      <c r="E48" s="12">
        <f t="shared" si="39"/>
        <v>1.34467741935484</v>
      </c>
      <c r="F48" s="8" t="s">
        <v>109</v>
      </c>
      <c r="G48" s="6">
        <v>5</v>
      </c>
      <c r="H48" s="11">
        <f t="shared" si="21"/>
        <v>8.4188</v>
      </c>
      <c r="I48" s="11">
        <f t="shared" si="22"/>
        <v>281.5688</v>
      </c>
      <c r="J48" s="11">
        <f t="shared" si="23"/>
        <v>0.0505921237722855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2.3729742006451</v>
      </c>
      <c r="O48" s="11">
        <f t="shared" si="40"/>
        <v>0.766076712314654</v>
      </c>
      <c r="P48" s="11">
        <f t="shared" si="26"/>
        <v>0.0387574478484886</v>
      </c>
      <c r="Q48" s="15">
        <f t="shared" si="27"/>
        <v>0.00697634061272794</v>
      </c>
      <c r="R48" s="11">
        <f t="shared" si="28"/>
        <v>0.115413</v>
      </c>
      <c r="S48" s="16">
        <f t="shared" si="29"/>
        <v>0.0604467487434512</v>
      </c>
      <c r="T48" s="3">
        <v>0.01</v>
      </c>
      <c r="U48" s="17">
        <f t="shared" si="30"/>
        <v>0.000604467487434512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0.0286544674874345</v>
      </c>
      <c r="AR48" s="24">
        <f t="shared" si="36"/>
        <v>64.1183333333333</v>
      </c>
      <c r="AS48" s="1">
        <f t="shared" si="37"/>
        <v>0.18</v>
      </c>
      <c r="AT48" s="2">
        <f t="shared" si="41"/>
        <v>36.25</v>
      </c>
      <c r="AU48" s="1">
        <f t="shared" si="38"/>
        <v>80321.1440381912</v>
      </c>
    </row>
    <row r="49" s="1" customFormat="1" ht="16.8" spans="1:47">
      <c r="A49" s="6"/>
      <c r="B49" s="6"/>
      <c r="C49" s="8">
        <v>5</v>
      </c>
      <c r="D49" s="32">
        <v>14.6376774193548</v>
      </c>
      <c r="E49" s="12">
        <f t="shared" si="39"/>
        <v>8.4188</v>
      </c>
      <c r="F49" s="8" t="s">
        <v>111</v>
      </c>
      <c r="G49" s="6">
        <v>6</v>
      </c>
      <c r="H49" s="11">
        <f t="shared" si="21"/>
        <v>14.6376774193548</v>
      </c>
      <c r="I49" s="11">
        <f t="shared" si="22"/>
        <v>287.787677419355</v>
      </c>
      <c r="J49" s="11">
        <f t="shared" si="23"/>
        <v>0.106810336468014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1.3685025977995</v>
      </c>
      <c r="P49" s="11">
        <f t="shared" si="26"/>
        <v>0.146170222928315</v>
      </c>
      <c r="Q49" s="15">
        <f t="shared" si="27"/>
        <v>0.0263106401270968</v>
      </c>
      <c r="R49" s="11">
        <f t="shared" si="28"/>
        <v>0.115413</v>
      </c>
      <c r="S49" s="16">
        <f t="shared" si="29"/>
        <v>0.227969467279221</v>
      </c>
      <c r="T49" s="3">
        <v>0.01</v>
      </c>
      <c r="U49" s="17">
        <f t="shared" si="30"/>
        <v>0.00227969467279221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0.0303296946727922</v>
      </c>
      <c r="AR49" s="24">
        <f t="shared" si="36"/>
        <v>64.1183333333333</v>
      </c>
      <c r="AS49" s="1">
        <f t="shared" si="37"/>
        <v>0.18</v>
      </c>
      <c r="AT49" s="2">
        <f t="shared" si="41"/>
        <v>36.25</v>
      </c>
      <c r="AU49" s="1">
        <f t="shared" si="38"/>
        <v>85016.9620327435</v>
      </c>
    </row>
    <row r="50" s="1" customFormat="1" ht="16.8" spans="1:47">
      <c r="A50" s="6"/>
      <c r="B50" s="6"/>
      <c r="C50" s="8">
        <v>6</v>
      </c>
      <c r="D50" s="32">
        <v>19.2370333333333</v>
      </c>
      <c r="E50" s="12">
        <f t="shared" si="39"/>
        <v>14.6376774193548</v>
      </c>
      <c r="F50" s="8" t="s">
        <v>109</v>
      </c>
      <c r="G50" s="6">
        <v>7</v>
      </c>
      <c r="H50" s="11">
        <f t="shared" si="21"/>
        <v>19.2370333333333</v>
      </c>
      <c r="I50" s="11">
        <f t="shared" si="22"/>
        <v>292.387033333333</v>
      </c>
      <c r="J50" s="11">
        <f t="shared" si="23"/>
        <v>0.181864886613318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1.86351570820452</v>
      </c>
      <c r="P50" s="11">
        <f t="shared" si="26"/>
        <v>0.338908072974751</v>
      </c>
      <c r="Q50" s="15">
        <f t="shared" si="27"/>
        <v>0.0610034531354552</v>
      </c>
      <c r="R50" s="11">
        <f t="shared" si="28"/>
        <v>0.115413</v>
      </c>
      <c r="S50" s="16">
        <f t="shared" si="29"/>
        <v>0.528566566465262</v>
      </c>
      <c r="T50" s="3">
        <v>0.01</v>
      </c>
      <c r="U50" s="17">
        <f t="shared" si="30"/>
        <v>0.00528566566465262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0.0333356656646526</v>
      </c>
      <c r="AR50" s="24">
        <f t="shared" si="36"/>
        <v>64.1183333333333</v>
      </c>
      <c r="AS50" s="1">
        <f t="shared" si="37"/>
        <v>0.18</v>
      </c>
      <c r="AT50" s="2">
        <f t="shared" si="41"/>
        <v>36.25</v>
      </c>
      <c r="AU50" s="1">
        <f t="shared" si="38"/>
        <v>93442.9789921486</v>
      </c>
    </row>
    <row r="51" s="1" customFormat="1" ht="16.8" spans="1:47">
      <c r="A51" s="6"/>
      <c r="B51" s="6"/>
      <c r="C51" s="8">
        <v>7</v>
      </c>
      <c r="D51" s="32">
        <v>24.7542903225806</v>
      </c>
      <c r="E51" s="12">
        <f t="shared" si="39"/>
        <v>19.2370333333333</v>
      </c>
      <c r="F51" s="8" t="s">
        <v>109</v>
      </c>
      <c r="G51" s="6">
        <v>8</v>
      </c>
      <c r="H51" s="11">
        <f t="shared" si="21"/>
        <v>24.7542903225806</v>
      </c>
      <c r="I51" s="11">
        <f t="shared" si="22"/>
        <v>297.904290322581</v>
      </c>
      <c r="J51" s="11">
        <f t="shared" si="23"/>
        <v>0.336974366348848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2.1657909685631</v>
      </c>
      <c r="P51" s="11">
        <f t="shared" si="26"/>
        <v>0.729816039275607</v>
      </c>
      <c r="Q51" s="15">
        <f t="shared" si="27"/>
        <v>0.131366887069609</v>
      </c>
      <c r="R51" s="11">
        <f t="shared" si="28"/>
        <v>0.115413</v>
      </c>
      <c r="S51" s="16">
        <f t="shared" si="29"/>
        <v>1.13823301594802</v>
      </c>
      <c r="T51" s="3">
        <v>0.01</v>
      </c>
      <c r="U51" s="17">
        <f t="shared" si="30"/>
        <v>0.0113823301594802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0.0394323301594802</v>
      </c>
      <c r="AR51" s="24">
        <f t="shared" si="36"/>
        <v>64.1183333333333</v>
      </c>
      <c r="AS51" s="1">
        <f t="shared" si="37"/>
        <v>0.18</v>
      </c>
      <c r="AT51" s="2">
        <f t="shared" si="41"/>
        <v>36.25</v>
      </c>
      <c r="AU51" s="1">
        <f t="shared" si="38"/>
        <v>110532.498008906</v>
      </c>
    </row>
    <row r="52" s="1" customFormat="1" ht="16.8" spans="1:47">
      <c r="A52" s="6"/>
      <c r="B52" s="6"/>
      <c r="C52" s="8">
        <v>8</v>
      </c>
      <c r="D52" s="32">
        <v>20.7454193548387</v>
      </c>
      <c r="E52" s="12">
        <f t="shared" si="39"/>
        <v>24.7542903225806</v>
      </c>
      <c r="F52" s="8" t="s">
        <v>109</v>
      </c>
      <c r="G52" s="6">
        <v>9</v>
      </c>
      <c r="H52" s="11">
        <f t="shared" si="21"/>
        <v>20.7454193548387</v>
      </c>
      <c r="I52" s="11">
        <f t="shared" si="22"/>
        <v>293.895419354839</v>
      </c>
      <c r="J52" s="11">
        <f t="shared" si="23"/>
        <v>0.215762423633168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2.07715826262082</v>
      </c>
      <c r="P52" s="11">
        <f t="shared" si="26"/>
        <v>0.448172701012729</v>
      </c>
      <c r="Q52" s="15">
        <f t="shared" si="27"/>
        <v>0.0806710861822912</v>
      </c>
      <c r="R52" s="11">
        <f t="shared" si="28"/>
        <v>0.115413</v>
      </c>
      <c r="S52" s="16">
        <f t="shared" si="29"/>
        <v>0.698977465123437</v>
      </c>
      <c r="T52" s="3">
        <v>0.01</v>
      </c>
      <c r="U52" s="17">
        <f t="shared" si="30"/>
        <v>0.00698977465123437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0.0350397746512344</v>
      </c>
      <c r="AR52" s="24">
        <f t="shared" si="36"/>
        <v>64.1183333333333</v>
      </c>
      <c r="AS52" s="1">
        <f t="shared" si="37"/>
        <v>0.18</v>
      </c>
      <c r="AT52" s="2">
        <f t="shared" si="41"/>
        <v>36.25</v>
      </c>
      <c r="AU52" s="1">
        <f t="shared" si="38"/>
        <v>98219.755368399</v>
      </c>
    </row>
    <row r="53" s="1" customFormat="1" ht="16.8" spans="1:47">
      <c r="A53" s="6"/>
      <c r="B53" s="6"/>
      <c r="C53" s="8">
        <v>9</v>
      </c>
      <c r="D53" s="32">
        <v>16.2481333333333</v>
      </c>
      <c r="E53" s="12">
        <f t="shared" si="39"/>
        <v>20.7454193548387</v>
      </c>
      <c r="F53" s="8" t="s">
        <v>109</v>
      </c>
      <c r="G53" s="6">
        <v>10</v>
      </c>
      <c r="H53" s="11">
        <f t="shared" si="21"/>
        <v>16.2481333333333</v>
      </c>
      <c r="I53" s="11">
        <f t="shared" si="22"/>
        <v>289.398133333333</v>
      </c>
      <c r="J53" s="11">
        <f t="shared" si="23"/>
        <v>0.128937972055013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2.27016889494143</v>
      </c>
      <c r="P53" s="11">
        <f t="shared" si="26"/>
        <v>0.292710973536118</v>
      </c>
      <c r="Q53" s="15">
        <f t="shared" si="27"/>
        <v>0.0526879752365012</v>
      </c>
      <c r="R53" s="11">
        <f t="shared" si="28"/>
        <v>0.115413</v>
      </c>
      <c r="S53" s="16">
        <f t="shared" si="29"/>
        <v>0.456516815579711</v>
      </c>
      <c r="T53" s="3">
        <v>0.01</v>
      </c>
      <c r="U53" s="17">
        <f t="shared" si="30"/>
        <v>0.00456516815579711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0.0236651681557971</v>
      </c>
      <c r="AR53" s="24">
        <f t="shared" si="36"/>
        <v>64.1183333333333</v>
      </c>
      <c r="AS53" s="1">
        <f t="shared" si="37"/>
        <v>0.18</v>
      </c>
      <c r="AT53" s="2">
        <f t="shared" si="41"/>
        <v>36.25</v>
      </c>
      <c r="AU53" s="1">
        <f t="shared" si="38"/>
        <v>66335.6728218152</v>
      </c>
    </row>
    <row r="54" s="1" customFormat="1" ht="16.8" spans="1:47">
      <c r="A54" s="6"/>
      <c r="B54" s="6"/>
      <c r="C54" s="8">
        <v>10</v>
      </c>
      <c r="D54" s="32">
        <v>7.13935483870968</v>
      </c>
      <c r="E54" s="12">
        <f t="shared" si="39"/>
        <v>16.2481333333333</v>
      </c>
      <c r="F54" s="8" t="s">
        <v>109</v>
      </c>
      <c r="G54" s="6">
        <v>11</v>
      </c>
      <c r="H54" s="11">
        <f t="shared" si="21"/>
        <v>7.13935483870968</v>
      </c>
      <c r="I54" s="11">
        <f t="shared" si="22"/>
        <v>280.28935483871</v>
      </c>
      <c r="J54" s="11">
        <f t="shared" si="23"/>
        <v>0.0432045270297748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1.87858502533504</v>
      </c>
      <c r="O54" s="11">
        <f t="shared" si="40"/>
        <v>0.740056229403599</v>
      </c>
      <c r="P54" s="11">
        <f t="shared" si="26"/>
        <v>0.031973779366821</v>
      </c>
      <c r="Q54" s="15">
        <f t="shared" si="27"/>
        <v>0.00575528028602777</v>
      </c>
      <c r="R54" s="11">
        <f t="shared" si="28"/>
        <v>0.115413</v>
      </c>
      <c r="S54" s="16">
        <f t="shared" si="29"/>
        <v>0.0498668285724119</v>
      </c>
      <c r="T54" s="3">
        <v>0.01</v>
      </c>
      <c r="U54" s="17">
        <f t="shared" si="30"/>
        <v>0.000498668285724119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0.0195986682857241</v>
      </c>
      <c r="AR54" s="24">
        <f t="shared" si="36"/>
        <v>64.1183333333333</v>
      </c>
      <c r="AS54" s="1">
        <f t="shared" si="37"/>
        <v>0.18</v>
      </c>
      <c r="AT54" s="2">
        <f t="shared" si="41"/>
        <v>36.25</v>
      </c>
      <c r="AU54" s="1">
        <f t="shared" si="38"/>
        <v>54936.8945357189</v>
      </c>
    </row>
    <row r="55" s="1" customFormat="1" ht="16.8" spans="1:48">
      <c r="A55" s="6"/>
      <c r="B55" s="6"/>
      <c r="C55" s="8">
        <v>11</v>
      </c>
      <c r="D55" s="32">
        <v>-2.63476666666667</v>
      </c>
      <c r="E55" s="12">
        <f t="shared" si="39"/>
        <v>7.13935483870968</v>
      </c>
      <c r="F55" s="8" t="s">
        <v>111</v>
      </c>
      <c r="G55" s="6">
        <v>12</v>
      </c>
      <c r="H55" s="11">
        <f t="shared" si="21"/>
        <v>-2.63476666666667</v>
      </c>
      <c r="I55" s="11">
        <f t="shared" si="22"/>
        <v>270.515233333333</v>
      </c>
      <c r="J55" s="11">
        <f t="shared" si="23"/>
        <v>0.012314736302947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1.34926578337011</v>
      </c>
      <c r="P55" s="11">
        <f t="shared" si="26"/>
        <v>0.0166158523247922</v>
      </c>
      <c r="Q55" s="15">
        <f t="shared" si="27"/>
        <v>0.00299085341846259</v>
      </c>
      <c r="R55" s="11">
        <f t="shared" si="28"/>
        <v>0.115413</v>
      </c>
      <c r="S55" s="16">
        <f t="shared" si="29"/>
        <v>0.0259143546954207</v>
      </c>
      <c r="T55" s="3">
        <v>0.01</v>
      </c>
      <c r="U55" s="17">
        <f t="shared" si="30"/>
        <v>0.000259143546954207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0.0193591435469542</v>
      </c>
      <c r="AR55" s="24">
        <f t="shared" si="36"/>
        <v>64.1183333333333</v>
      </c>
      <c r="AS55" s="1">
        <f t="shared" si="37"/>
        <v>0.18</v>
      </c>
      <c r="AT55" s="2">
        <f t="shared" si="41"/>
        <v>36.25</v>
      </c>
      <c r="AU55" s="1">
        <f t="shared" si="38"/>
        <v>54265.484360259</v>
      </c>
      <c r="AV55" s="1">
        <f>SUM(AU44:AU55)</f>
        <v>860150.917090863</v>
      </c>
    </row>
    <row r="56" s="1" customFormat="1" ht="16.8" spans="1:46">
      <c r="A56" s="6"/>
      <c r="B56" s="6"/>
      <c r="C56" s="8">
        <v>12</v>
      </c>
      <c r="D56" s="32">
        <v>-11.6023225806452</v>
      </c>
      <c r="E56" s="12">
        <f t="shared" si="39"/>
        <v>-2.63476666666667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-12.9706774193548</v>
      </c>
      <c r="E60" s="8"/>
      <c r="F60" s="8"/>
      <c r="G60" s="6">
        <v>1</v>
      </c>
      <c r="H60" s="11">
        <f t="shared" ref="H60:H71" si="42">E61</f>
        <v>-12.9706774193548</v>
      </c>
      <c r="I60" s="11">
        <f t="shared" ref="I60:I71" si="43">H60+273.15</f>
        <v>260.179322580645</v>
      </c>
      <c r="J60" s="11">
        <f t="shared" ref="J60:J71" si="44">EXP(($C$18*(I60-$C$16))/($C$19*I60*$C$16))</f>
        <v>0.00294737587340389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0.00406649449253535</v>
      </c>
      <c r="Q60" s="15">
        <f t="shared" ref="Q60:Q71" si="48">P60*$B$62</f>
        <v>0.000406649449253535</v>
      </c>
      <c r="R60" s="11">
        <f t="shared" ref="R60:R71" si="49">L60*$B$62</f>
        <v>0.13797</v>
      </c>
      <c r="S60" s="16">
        <f t="shared" ref="S60:S71" si="50">Q60/R60</f>
        <v>0.00294737587340389</v>
      </c>
      <c r="T60" s="3">
        <v>0.01</v>
      </c>
      <c r="U60" s="17">
        <f t="shared" ref="U60:U71" si="51">S60*T60</f>
        <v>2.94737587340389e-5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0.012329473758734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32">
        <v>-15.7518387096774</v>
      </c>
      <c r="E61" s="12">
        <f t="shared" ref="E61:E72" si="60">D60</f>
        <v>-12.9706774193548</v>
      </c>
      <c r="F61" s="8" t="s">
        <v>109</v>
      </c>
      <c r="G61" s="6">
        <v>2</v>
      </c>
      <c r="H61" s="11">
        <f t="shared" si="42"/>
        <v>-15.7518387096774</v>
      </c>
      <c r="I61" s="11">
        <f t="shared" si="43"/>
        <v>257.398161290323</v>
      </c>
      <c r="J61" s="11">
        <f t="shared" si="44"/>
        <v>0.00196709807491446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2.75533350550746</v>
      </c>
      <c r="P61" s="11">
        <f t="shared" si="47"/>
        <v>0.00542001123443104</v>
      </c>
      <c r="Q61" s="15">
        <f t="shared" si="48"/>
        <v>0.000542001123443104</v>
      </c>
      <c r="R61" s="11">
        <f t="shared" si="49"/>
        <v>0.13797</v>
      </c>
      <c r="S61" s="16">
        <f t="shared" si="50"/>
        <v>0.00392839837242229</v>
      </c>
      <c r="T61" s="3">
        <v>0.01</v>
      </c>
      <c r="U61" s="17">
        <f t="shared" si="51"/>
        <v>3.92839837242229e-5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0.0123392839837242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32">
        <v>-9.29660714285714</v>
      </c>
      <c r="E62" s="12">
        <f t="shared" si="60"/>
        <v>-15.7518387096774</v>
      </c>
      <c r="F62" s="8" t="s">
        <v>109</v>
      </c>
      <c r="G62" s="6">
        <v>3</v>
      </c>
      <c r="H62" s="11">
        <f t="shared" si="42"/>
        <v>-9.29660714285714</v>
      </c>
      <c r="I62" s="11">
        <f t="shared" si="43"/>
        <v>263.853392857143</v>
      </c>
      <c r="J62" s="11">
        <f t="shared" si="44"/>
        <v>0.00496306387041912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4.12961349427303</v>
      </c>
      <c r="P62" s="11">
        <f t="shared" si="47"/>
        <v>0.0204955355322218</v>
      </c>
      <c r="Q62" s="15">
        <f t="shared" si="48"/>
        <v>0.00204955355322218</v>
      </c>
      <c r="R62" s="11">
        <f t="shared" si="49"/>
        <v>0.13797</v>
      </c>
      <c r="S62" s="16">
        <f t="shared" si="50"/>
        <v>0.0148550667045168</v>
      </c>
      <c r="T62" s="3">
        <v>0.01</v>
      </c>
      <c r="U62" s="17">
        <f t="shared" si="51"/>
        <v>0.000148550667045168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0.0124485506670452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ht="16.8" spans="1:47">
      <c r="A63" s="6"/>
      <c r="B63" s="6"/>
      <c r="C63" s="8">
        <v>3</v>
      </c>
      <c r="D63" s="32">
        <v>1.34467741935484</v>
      </c>
      <c r="E63" s="12">
        <f t="shared" si="60"/>
        <v>-9.29660714285714</v>
      </c>
      <c r="F63" s="8" t="s">
        <v>109</v>
      </c>
      <c r="G63" s="6">
        <v>4</v>
      </c>
      <c r="H63" s="11">
        <f t="shared" si="42"/>
        <v>1.34467741935484</v>
      </c>
      <c r="I63" s="11">
        <f t="shared" si="43"/>
        <v>274.494677419355</v>
      </c>
      <c r="J63" s="11">
        <f t="shared" si="44"/>
        <v>0.0207512557449526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5.48881795874081</v>
      </c>
      <c r="P63" s="11">
        <f t="shared" si="47"/>
        <v>0.113899865199319</v>
      </c>
      <c r="Q63" s="15">
        <f t="shared" si="48"/>
        <v>0.0113899865199319</v>
      </c>
      <c r="R63" s="11">
        <f t="shared" si="49"/>
        <v>0.13797</v>
      </c>
      <c r="S63" s="16">
        <f t="shared" si="50"/>
        <v>0.0825540807416968</v>
      </c>
      <c r="T63" s="3">
        <v>0.01</v>
      </c>
      <c r="U63" s="17">
        <f t="shared" si="51"/>
        <v>0.000825540807416968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0.013125540807417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ht="16.8" spans="1:47">
      <c r="A64" s="6"/>
      <c r="B64" s="6"/>
      <c r="C64" s="8">
        <v>4</v>
      </c>
      <c r="D64" s="32">
        <v>8.4188</v>
      </c>
      <c r="E64" s="12">
        <f t="shared" si="60"/>
        <v>1.34467741935484</v>
      </c>
      <c r="F64" s="8" t="s">
        <v>109</v>
      </c>
      <c r="G64" s="6">
        <v>5</v>
      </c>
      <c r="H64" s="11">
        <f t="shared" si="42"/>
        <v>8.4188</v>
      </c>
      <c r="I64" s="11">
        <f t="shared" si="43"/>
        <v>281.5688</v>
      </c>
      <c r="J64" s="11">
        <f t="shared" si="44"/>
        <v>0.0505921237722855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5.10617218886442</v>
      </c>
      <c r="O64" s="11">
        <f t="shared" si="61"/>
        <v>1.64844590467707</v>
      </c>
      <c r="P64" s="11">
        <f t="shared" si="47"/>
        <v>0.0833983792413397</v>
      </c>
      <c r="Q64" s="15">
        <f t="shared" si="48"/>
        <v>0.00833983792413397</v>
      </c>
      <c r="R64" s="11">
        <f t="shared" si="49"/>
        <v>0.13797</v>
      </c>
      <c r="S64" s="16">
        <f t="shared" si="50"/>
        <v>0.0604467487434513</v>
      </c>
      <c r="T64" s="3">
        <v>0.01</v>
      </c>
      <c r="U64" s="17">
        <f t="shared" si="51"/>
        <v>0.000604467487434513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0.0186544674874345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ht="16.8" spans="1:47">
      <c r="A65" s="6"/>
      <c r="B65" s="6"/>
      <c r="C65" s="8">
        <v>5</v>
      </c>
      <c r="D65" s="32">
        <v>14.6376774193548</v>
      </c>
      <c r="E65" s="12">
        <f t="shared" si="60"/>
        <v>8.4188</v>
      </c>
      <c r="F65" s="8" t="s">
        <v>111</v>
      </c>
      <c r="G65" s="6">
        <v>6</v>
      </c>
      <c r="H65" s="11">
        <f t="shared" si="42"/>
        <v>14.6376774193548</v>
      </c>
      <c r="I65" s="11">
        <f t="shared" si="43"/>
        <v>287.787677419355</v>
      </c>
      <c r="J65" s="11">
        <f t="shared" si="44"/>
        <v>0.106810336468014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2.94474752543573</v>
      </c>
      <c r="P65" s="11">
        <f t="shared" si="47"/>
        <v>0.314529474005142</v>
      </c>
      <c r="Q65" s="15">
        <f t="shared" si="48"/>
        <v>0.0314529474005142</v>
      </c>
      <c r="R65" s="11">
        <f t="shared" si="49"/>
        <v>0.13797</v>
      </c>
      <c r="S65" s="16">
        <f t="shared" si="50"/>
        <v>0.227969467279221</v>
      </c>
      <c r="T65" s="3">
        <v>0.01</v>
      </c>
      <c r="U65" s="17">
        <f t="shared" si="51"/>
        <v>0.00227969467279221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0.0203296946727922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ht="16.8" spans="1:47">
      <c r="A66" s="6"/>
      <c r="B66" s="6"/>
      <c r="C66" s="8">
        <v>6</v>
      </c>
      <c r="D66" s="32">
        <v>19.2370333333333</v>
      </c>
      <c r="E66" s="12">
        <f t="shared" si="60"/>
        <v>14.6376774193548</v>
      </c>
      <c r="F66" s="8" t="s">
        <v>109</v>
      </c>
      <c r="G66" s="6">
        <v>7</v>
      </c>
      <c r="H66" s="11">
        <f t="shared" si="42"/>
        <v>19.2370333333333</v>
      </c>
      <c r="I66" s="11">
        <f t="shared" si="43"/>
        <v>292.387033333333</v>
      </c>
      <c r="J66" s="11">
        <f t="shared" si="44"/>
        <v>0.181864886613318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4.00991805143059</v>
      </c>
      <c r="P66" s="11">
        <f t="shared" si="47"/>
        <v>0.729263291752122</v>
      </c>
      <c r="Q66" s="15">
        <f t="shared" si="48"/>
        <v>0.0729263291752122</v>
      </c>
      <c r="R66" s="11">
        <f t="shared" si="49"/>
        <v>0.13797</v>
      </c>
      <c r="S66" s="16">
        <f t="shared" si="50"/>
        <v>0.528566566465262</v>
      </c>
      <c r="T66" s="3">
        <v>0.01</v>
      </c>
      <c r="U66" s="17">
        <f t="shared" si="51"/>
        <v>0.00528566566465262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0.0233356656646526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ht="16.8" spans="1:47">
      <c r="A67" s="6"/>
      <c r="B67" s="6"/>
      <c r="C67" s="8">
        <v>7</v>
      </c>
      <c r="D67" s="32">
        <v>24.7542903225806</v>
      </c>
      <c r="E67" s="12">
        <f t="shared" si="60"/>
        <v>19.2370333333333</v>
      </c>
      <c r="F67" s="8" t="s">
        <v>109</v>
      </c>
      <c r="G67" s="6">
        <v>8</v>
      </c>
      <c r="H67" s="11">
        <f t="shared" si="42"/>
        <v>24.7542903225806</v>
      </c>
      <c r="I67" s="11">
        <f t="shared" si="43"/>
        <v>297.904290322581</v>
      </c>
      <c r="J67" s="11">
        <f t="shared" si="44"/>
        <v>0.336974366348848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4.66035475967847</v>
      </c>
      <c r="P67" s="11">
        <f t="shared" si="47"/>
        <v>1.57042009210349</v>
      </c>
      <c r="Q67" s="15">
        <f t="shared" si="48"/>
        <v>0.157042009210349</v>
      </c>
      <c r="R67" s="11">
        <f t="shared" si="49"/>
        <v>0.13797</v>
      </c>
      <c r="S67" s="16">
        <f t="shared" si="50"/>
        <v>1.13823301594802</v>
      </c>
      <c r="T67" s="3">
        <v>0.01</v>
      </c>
      <c r="U67" s="17">
        <f t="shared" si="51"/>
        <v>0.0113823301594802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0.0294323301594802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ht="16.8" spans="1:47">
      <c r="A68" s="6"/>
      <c r="B68" s="6"/>
      <c r="C68" s="8">
        <v>8</v>
      </c>
      <c r="D68" s="32">
        <v>20.7454193548387</v>
      </c>
      <c r="E68" s="12">
        <f t="shared" si="60"/>
        <v>24.7542903225806</v>
      </c>
      <c r="F68" s="8" t="s">
        <v>109</v>
      </c>
      <c r="G68" s="6">
        <v>9</v>
      </c>
      <c r="H68" s="11">
        <f t="shared" si="42"/>
        <v>20.7454193548387</v>
      </c>
      <c r="I68" s="11">
        <f t="shared" si="43"/>
        <v>293.895419354839</v>
      </c>
      <c r="J68" s="11">
        <f t="shared" si="44"/>
        <v>0.215762423633168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4.46963466757498</v>
      </c>
      <c r="P68" s="11">
        <f t="shared" si="47"/>
        <v>0.964379208630807</v>
      </c>
      <c r="Q68" s="15">
        <f t="shared" si="48"/>
        <v>0.0964379208630807</v>
      </c>
      <c r="R68" s="11">
        <f t="shared" si="49"/>
        <v>0.13797</v>
      </c>
      <c r="S68" s="16">
        <f t="shared" si="50"/>
        <v>0.698977465123438</v>
      </c>
      <c r="T68" s="3">
        <v>0.01</v>
      </c>
      <c r="U68" s="17">
        <f t="shared" si="51"/>
        <v>0.00698977465123438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0.0250397746512344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ht="16.8" spans="1:47">
      <c r="A69" s="6"/>
      <c r="B69" s="6"/>
      <c r="C69" s="8">
        <v>9</v>
      </c>
      <c r="D69" s="32">
        <v>16.2481333333333</v>
      </c>
      <c r="E69" s="12">
        <f t="shared" si="60"/>
        <v>20.7454193548387</v>
      </c>
      <c r="F69" s="8" t="s">
        <v>109</v>
      </c>
      <c r="G69" s="6">
        <v>10</v>
      </c>
      <c r="H69" s="11">
        <f t="shared" si="42"/>
        <v>16.2481333333333</v>
      </c>
      <c r="I69" s="11">
        <f t="shared" si="43"/>
        <v>289.398133333333</v>
      </c>
      <c r="J69" s="11">
        <f t="shared" si="44"/>
        <v>0.128937972055013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4.88495545894417</v>
      </c>
      <c r="P69" s="11">
        <f t="shared" si="47"/>
        <v>0.629856250455327</v>
      </c>
      <c r="Q69" s="15">
        <f t="shared" si="48"/>
        <v>0.0629856250455327</v>
      </c>
      <c r="R69" s="11">
        <f t="shared" si="49"/>
        <v>0.13797</v>
      </c>
      <c r="S69" s="16">
        <f t="shared" si="50"/>
        <v>0.456516815579711</v>
      </c>
      <c r="T69" s="3">
        <v>0.01</v>
      </c>
      <c r="U69" s="17">
        <f t="shared" si="51"/>
        <v>0.00456516815579711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0.0168651681557971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ht="16.8" spans="1:47">
      <c r="A70" s="6"/>
      <c r="B70" s="6"/>
      <c r="C70" s="8">
        <v>10</v>
      </c>
      <c r="D70" s="32">
        <v>7.13935483870968</v>
      </c>
      <c r="E70" s="12">
        <f t="shared" si="60"/>
        <v>16.2481333333333</v>
      </c>
      <c r="F70" s="8" t="s">
        <v>109</v>
      </c>
      <c r="G70" s="6">
        <v>11</v>
      </c>
      <c r="H70" s="11">
        <f t="shared" si="42"/>
        <v>7.13935483870968</v>
      </c>
      <c r="I70" s="11">
        <f t="shared" si="43"/>
        <v>280.28935483871</v>
      </c>
      <c r="J70" s="11">
        <f t="shared" si="44"/>
        <v>0.0432045270297748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4.0423442480644</v>
      </c>
      <c r="O70" s="11">
        <f t="shared" si="61"/>
        <v>1.59245496042444</v>
      </c>
      <c r="P70" s="11">
        <f t="shared" si="47"/>
        <v>0.0688012633813567</v>
      </c>
      <c r="Q70" s="15">
        <f t="shared" si="48"/>
        <v>0.00688012633813567</v>
      </c>
      <c r="R70" s="11">
        <f t="shared" si="49"/>
        <v>0.13797</v>
      </c>
      <c r="S70" s="16">
        <f t="shared" si="50"/>
        <v>0.0498668285724119</v>
      </c>
      <c r="T70" s="3">
        <v>0.01</v>
      </c>
      <c r="U70" s="17">
        <f t="shared" si="51"/>
        <v>0.000498668285724119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0.0127986682857241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ht="16.8" spans="1:48">
      <c r="A71" s="6"/>
      <c r="B71" s="6"/>
      <c r="C71" s="8">
        <v>11</v>
      </c>
      <c r="D71" s="32">
        <v>-2.63476666666667</v>
      </c>
      <c r="E71" s="12">
        <f t="shared" si="60"/>
        <v>7.13935483870968</v>
      </c>
      <c r="F71" s="8" t="s">
        <v>111</v>
      </c>
      <c r="G71" s="6">
        <v>12</v>
      </c>
      <c r="H71" s="11">
        <f t="shared" si="42"/>
        <v>-2.63476666666667</v>
      </c>
      <c r="I71" s="11">
        <f t="shared" si="43"/>
        <v>270.515233333333</v>
      </c>
      <c r="J71" s="11">
        <f t="shared" si="44"/>
        <v>0.012314736302947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2.90335369704308</v>
      </c>
      <c r="P71" s="11">
        <f t="shared" si="47"/>
        <v>0.035754035173272</v>
      </c>
      <c r="Q71" s="15">
        <f t="shared" si="48"/>
        <v>0.0035754035173272</v>
      </c>
      <c r="R71" s="11">
        <f t="shared" si="49"/>
        <v>0.13797</v>
      </c>
      <c r="S71" s="16">
        <f t="shared" si="50"/>
        <v>0.0259143546954207</v>
      </c>
      <c r="T71" s="3">
        <v>0.01</v>
      </c>
      <c r="U71" s="17">
        <f t="shared" si="51"/>
        <v>0.000259143546954207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0.0125591435469542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32">
        <v>-11.6023225806452</v>
      </c>
      <c r="E72" s="12">
        <f t="shared" si="60"/>
        <v>-2.63476666666667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-12.9706774193548</v>
      </c>
      <c r="E76" s="8"/>
      <c r="F76" s="8"/>
      <c r="G76" s="6">
        <v>1</v>
      </c>
      <c r="H76" s="11">
        <f t="shared" ref="H76:H87" si="63">E77</f>
        <v>-12.9706774193548</v>
      </c>
      <c r="I76" s="11">
        <f t="shared" ref="I76:I87" si="64">H76+273.15</f>
        <v>260.179322580645</v>
      </c>
      <c r="J76" s="11">
        <f t="shared" ref="J76:J87" si="65">EXP(($C$18*(I76-$C$16))/($C$19*I76*$C$16))</f>
        <v>0.00294737587340389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0.000230667776218991</v>
      </c>
      <c r="Q76" s="15">
        <f t="shared" ref="Q76:Q87" si="69">P76*$B$78</f>
        <v>4.38268774816083e-5</v>
      </c>
      <c r="R76" s="11">
        <f t="shared" ref="R76:R87" si="70">L76*$B$78</f>
        <v>0.0148697958333333</v>
      </c>
      <c r="S76" s="16">
        <f t="shared" ref="S76:S87" si="71">Q76/R76</f>
        <v>0.0029473758734039</v>
      </c>
      <c r="T76" s="3">
        <v>0.01</v>
      </c>
      <c r="U76" s="17">
        <f t="shared" ref="U76:U87" si="72">S76*T76</f>
        <v>2.9473758734039e-5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0.011629473758734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62.5</v>
      </c>
      <c r="AU76" s="1">
        <f t="shared" ref="AU76:AU87" si="79">AT76*10000*AS76*0.67*AR76*AQ76</f>
        <v>7241.35583098706</v>
      </c>
    </row>
    <row r="77" s="1" customFormat="1" ht="16.8" spans="1:47">
      <c r="A77" s="6" t="s">
        <v>110</v>
      </c>
      <c r="B77" s="6">
        <v>1</v>
      </c>
      <c r="C77" s="8">
        <v>1</v>
      </c>
      <c r="D77" s="32">
        <v>-15.7518387096774</v>
      </c>
      <c r="E77" s="12">
        <f t="shared" ref="E77:E88" si="80">D76</f>
        <v>-12.9706774193548</v>
      </c>
      <c r="F77" s="8" t="s">
        <v>109</v>
      </c>
      <c r="G77" s="6">
        <v>2</v>
      </c>
      <c r="H77" s="11">
        <f t="shared" si="63"/>
        <v>-15.7518387096774</v>
      </c>
      <c r="I77" s="11">
        <f t="shared" si="64"/>
        <v>257.398161290323</v>
      </c>
      <c r="J77" s="11">
        <f t="shared" si="65"/>
        <v>0.00196709807491446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0.156293498890448</v>
      </c>
      <c r="P77" s="11">
        <f t="shared" si="68"/>
        <v>0.000307444640789045</v>
      </c>
      <c r="Q77" s="15">
        <f t="shared" si="69"/>
        <v>5.84144817499185e-5</v>
      </c>
      <c r="R77" s="11">
        <f t="shared" si="70"/>
        <v>0.0148697958333333</v>
      </c>
      <c r="S77" s="16">
        <f t="shared" si="71"/>
        <v>0.0039283983724223</v>
      </c>
      <c r="T77" s="3">
        <v>0.01</v>
      </c>
      <c r="U77" s="17">
        <f t="shared" si="72"/>
        <v>3.9283983724223e-5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0.0116392839837242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62.5</v>
      </c>
      <c r="AU77" s="1">
        <f t="shared" si="79"/>
        <v>7247.46439027443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32">
        <v>-9.29660714285714</v>
      </c>
      <c r="E78" s="12">
        <f t="shared" si="80"/>
        <v>-15.7518387096774</v>
      </c>
      <c r="F78" s="8" t="s">
        <v>109</v>
      </c>
      <c r="G78" s="6">
        <v>3</v>
      </c>
      <c r="H78" s="11">
        <f t="shared" si="63"/>
        <v>-9.29660714285714</v>
      </c>
      <c r="I78" s="11">
        <f t="shared" si="64"/>
        <v>263.853392857143</v>
      </c>
      <c r="J78" s="11">
        <f t="shared" si="65"/>
        <v>0.00496306387041912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0.234248137582992</v>
      </c>
      <c r="P78" s="11">
        <f t="shared" si="68"/>
        <v>0.00116258846835112</v>
      </c>
      <c r="Q78" s="15">
        <f t="shared" si="69"/>
        <v>0.000220891808986712</v>
      </c>
      <c r="R78" s="11">
        <f t="shared" si="70"/>
        <v>0.0148697958333333</v>
      </c>
      <c r="S78" s="16">
        <f t="shared" si="71"/>
        <v>0.0148550667045168</v>
      </c>
      <c r="T78" s="3">
        <v>0.01</v>
      </c>
      <c r="U78" s="17">
        <f t="shared" si="72"/>
        <v>0.000148550667045168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0.0117485506670452</v>
      </c>
      <c r="AR78" s="24">
        <f t="shared" si="77"/>
        <v>7.82620833333333</v>
      </c>
      <c r="AS78" s="1">
        <f t="shared" si="78"/>
        <v>0.19</v>
      </c>
      <c r="AT78" s="2">
        <f t="shared" si="82"/>
        <v>62.5</v>
      </c>
      <c r="AU78" s="1">
        <f t="shared" si="79"/>
        <v>7315.50177105487</v>
      </c>
    </row>
    <row r="79" s="1" customFormat="1" ht="16.8" spans="1:47">
      <c r="A79" s="6"/>
      <c r="B79" s="6"/>
      <c r="C79" s="8">
        <v>3</v>
      </c>
      <c r="D79" s="32">
        <v>1.34467741935484</v>
      </c>
      <c r="E79" s="12">
        <f t="shared" si="80"/>
        <v>-9.29660714285714</v>
      </c>
      <c r="F79" s="8" t="s">
        <v>109</v>
      </c>
      <c r="G79" s="6">
        <v>4</v>
      </c>
      <c r="H79" s="11">
        <f t="shared" si="63"/>
        <v>1.34467741935484</v>
      </c>
      <c r="I79" s="11">
        <f t="shared" si="64"/>
        <v>274.494677419355</v>
      </c>
      <c r="J79" s="11">
        <f t="shared" si="65"/>
        <v>0.0207512557449526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0.311347632447974</v>
      </c>
      <c r="P79" s="11">
        <f t="shared" si="68"/>
        <v>0.0064608543465134</v>
      </c>
      <c r="Q79" s="15">
        <f t="shared" si="69"/>
        <v>0.00122756232583755</v>
      </c>
      <c r="R79" s="11">
        <f t="shared" si="70"/>
        <v>0.0148697958333333</v>
      </c>
      <c r="S79" s="16">
        <f t="shared" si="71"/>
        <v>0.082554080741697</v>
      </c>
      <c r="T79" s="3">
        <v>0.01</v>
      </c>
      <c r="U79" s="17">
        <f t="shared" si="72"/>
        <v>0.00082554080741697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0.012425540807417</v>
      </c>
      <c r="AR79" s="24">
        <f t="shared" si="77"/>
        <v>7.82620833333333</v>
      </c>
      <c r="AS79" s="1">
        <f t="shared" si="78"/>
        <v>0.19</v>
      </c>
      <c r="AT79" s="2">
        <f t="shared" si="82"/>
        <v>62.5</v>
      </c>
      <c r="AU79" s="1">
        <f t="shared" si="79"/>
        <v>7737.04504998616</v>
      </c>
    </row>
    <row r="80" s="1" customFormat="1" ht="16.8" spans="1:47">
      <c r="A80" s="6"/>
      <c r="B80" s="6"/>
      <c r="C80" s="8">
        <v>4</v>
      </c>
      <c r="D80" s="32">
        <v>8.4188</v>
      </c>
      <c r="E80" s="12">
        <f t="shared" si="80"/>
        <v>1.34467741935484</v>
      </c>
      <c r="F80" s="8" t="s">
        <v>109</v>
      </c>
      <c r="G80" s="6">
        <v>5</v>
      </c>
      <c r="H80" s="11">
        <f t="shared" si="63"/>
        <v>8.4188</v>
      </c>
      <c r="I80" s="11">
        <f t="shared" si="64"/>
        <v>281.5688</v>
      </c>
      <c r="J80" s="11">
        <f t="shared" si="65"/>
        <v>0.0505921237722855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0.289642439196388</v>
      </c>
      <c r="O80" s="11">
        <f t="shared" si="81"/>
        <v>0.0935064222384063</v>
      </c>
      <c r="P80" s="11">
        <f t="shared" si="68"/>
        <v>0.00473068848738904</v>
      </c>
      <c r="Q80" s="15">
        <f t="shared" si="69"/>
        <v>0.000898830812603918</v>
      </c>
      <c r="R80" s="11">
        <f t="shared" si="70"/>
        <v>0.0148697958333333</v>
      </c>
      <c r="S80" s="16">
        <f t="shared" si="71"/>
        <v>0.0604467487434514</v>
      </c>
      <c r="T80" s="3">
        <v>0.01</v>
      </c>
      <c r="U80" s="17">
        <f t="shared" si="72"/>
        <v>0.000604467487434514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0.0197044674874345</v>
      </c>
      <c r="AR80" s="24">
        <f t="shared" si="77"/>
        <v>7.82620833333333</v>
      </c>
      <c r="AS80" s="1">
        <f t="shared" si="78"/>
        <v>0.19</v>
      </c>
      <c r="AT80" s="2">
        <f t="shared" si="82"/>
        <v>62.5</v>
      </c>
      <c r="AU80" s="1">
        <f t="shared" si="79"/>
        <v>12269.4339827258</v>
      </c>
    </row>
    <row r="81" s="1" customFormat="1" ht="16.8" spans="1:47">
      <c r="A81" s="6"/>
      <c r="B81" s="6"/>
      <c r="C81" s="8">
        <v>5</v>
      </c>
      <c r="D81" s="32">
        <v>14.6376774193548</v>
      </c>
      <c r="E81" s="12">
        <f t="shared" si="80"/>
        <v>8.4188</v>
      </c>
      <c r="F81" s="8" t="s">
        <v>111</v>
      </c>
      <c r="G81" s="6">
        <v>6</v>
      </c>
      <c r="H81" s="11">
        <f t="shared" si="63"/>
        <v>14.6376774193548</v>
      </c>
      <c r="I81" s="11">
        <f t="shared" si="64"/>
        <v>287.787677419355</v>
      </c>
      <c r="J81" s="11">
        <f t="shared" si="65"/>
        <v>0.106810336468014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0.167037817084351</v>
      </c>
      <c r="P81" s="11">
        <f t="shared" si="68"/>
        <v>0.017841365445662</v>
      </c>
      <c r="Q81" s="15">
        <f t="shared" si="69"/>
        <v>0.00338985943467578</v>
      </c>
      <c r="R81" s="11">
        <f t="shared" si="70"/>
        <v>0.0148697958333333</v>
      </c>
      <c r="S81" s="16">
        <f t="shared" si="71"/>
        <v>0.227969467279222</v>
      </c>
      <c r="T81" s="3">
        <v>0.01</v>
      </c>
      <c r="U81" s="17">
        <f t="shared" si="72"/>
        <v>0.00227969467279222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0.0213796946727922</v>
      </c>
      <c r="AR81" s="24">
        <f t="shared" si="77"/>
        <v>7.82620833333333</v>
      </c>
      <c r="AS81" s="1">
        <f t="shared" si="78"/>
        <v>0.19</v>
      </c>
      <c r="AT81" s="2">
        <f t="shared" si="82"/>
        <v>62.5</v>
      </c>
      <c r="AU81" s="1">
        <f t="shared" si="79"/>
        <v>13312.5522182184</v>
      </c>
    </row>
    <row r="82" s="1" customFormat="1" ht="16.8" spans="1:47">
      <c r="A82" s="6"/>
      <c r="B82" s="6"/>
      <c r="C82" s="8">
        <v>6</v>
      </c>
      <c r="D82" s="32">
        <v>19.2370333333333</v>
      </c>
      <c r="E82" s="12">
        <f t="shared" si="80"/>
        <v>14.6376774193548</v>
      </c>
      <c r="F82" s="8" t="s">
        <v>109</v>
      </c>
      <c r="G82" s="6">
        <v>7</v>
      </c>
      <c r="H82" s="11">
        <f t="shared" si="63"/>
        <v>19.2370333333333</v>
      </c>
      <c r="I82" s="11">
        <f t="shared" si="64"/>
        <v>292.387033333333</v>
      </c>
      <c r="J82" s="11">
        <f t="shared" si="65"/>
        <v>0.181864886613318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0.227458534972022</v>
      </c>
      <c r="P82" s="11">
        <f t="shared" si="68"/>
        <v>0.0413667206719182</v>
      </c>
      <c r="Q82" s="15">
        <f t="shared" si="69"/>
        <v>0.00785967692766445</v>
      </c>
      <c r="R82" s="11">
        <f t="shared" si="70"/>
        <v>0.0148697958333333</v>
      </c>
      <c r="S82" s="16">
        <f t="shared" si="71"/>
        <v>0.528566566465263</v>
      </c>
      <c r="T82" s="3">
        <v>0.01</v>
      </c>
      <c r="U82" s="17">
        <f t="shared" si="72"/>
        <v>0.00528566566465263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0.0243856656646526</v>
      </c>
      <c r="AR82" s="24">
        <f t="shared" si="77"/>
        <v>7.82620833333333</v>
      </c>
      <c r="AS82" s="1">
        <f t="shared" si="78"/>
        <v>0.19</v>
      </c>
      <c r="AT82" s="2">
        <f t="shared" si="82"/>
        <v>62.5</v>
      </c>
      <c r="AU82" s="1">
        <f t="shared" si="79"/>
        <v>15184.2882934074</v>
      </c>
    </row>
    <row r="83" s="1" customFormat="1" ht="16.8" spans="1:47">
      <c r="A83" s="6"/>
      <c r="B83" s="6"/>
      <c r="C83" s="8">
        <v>7</v>
      </c>
      <c r="D83" s="32">
        <v>24.7542903225806</v>
      </c>
      <c r="E83" s="12">
        <f t="shared" si="80"/>
        <v>19.2370333333333</v>
      </c>
      <c r="F83" s="8" t="s">
        <v>109</v>
      </c>
      <c r="G83" s="6">
        <v>8</v>
      </c>
      <c r="H83" s="11">
        <f t="shared" si="63"/>
        <v>24.7542903225806</v>
      </c>
      <c r="I83" s="11">
        <f t="shared" si="64"/>
        <v>297.904290322581</v>
      </c>
      <c r="J83" s="11">
        <f t="shared" si="65"/>
        <v>0.336974366348848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0.264353897633437</v>
      </c>
      <c r="P83" s="11">
        <f t="shared" si="68"/>
        <v>0.0890804871468756</v>
      </c>
      <c r="Q83" s="15">
        <f t="shared" si="69"/>
        <v>0.0169252925579064</v>
      </c>
      <c r="R83" s="11">
        <f t="shared" si="70"/>
        <v>0.0148697958333333</v>
      </c>
      <c r="S83" s="16">
        <f t="shared" si="71"/>
        <v>1.13823301594803</v>
      </c>
      <c r="T83" s="3">
        <v>0.01</v>
      </c>
      <c r="U83" s="17">
        <f t="shared" si="72"/>
        <v>0.0113823301594803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0.0304823301594803</v>
      </c>
      <c r="AR83" s="24">
        <f t="shared" si="77"/>
        <v>7.82620833333333</v>
      </c>
      <c r="AS83" s="1">
        <f t="shared" si="78"/>
        <v>0.19</v>
      </c>
      <c r="AT83" s="2">
        <f t="shared" si="82"/>
        <v>62.5</v>
      </c>
      <c r="AU83" s="1">
        <f t="shared" si="79"/>
        <v>18980.5148385712</v>
      </c>
    </row>
    <row r="84" s="1" customFormat="1" ht="16.8" spans="1:47">
      <c r="A84" s="6"/>
      <c r="B84" s="6"/>
      <c r="C84" s="8">
        <v>8</v>
      </c>
      <c r="D84" s="32">
        <v>20.7454193548387</v>
      </c>
      <c r="E84" s="12">
        <f t="shared" si="80"/>
        <v>24.7542903225806</v>
      </c>
      <c r="F84" s="8" t="s">
        <v>109</v>
      </c>
      <c r="G84" s="6">
        <v>9</v>
      </c>
      <c r="H84" s="11">
        <f t="shared" si="63"/>
        <v>20.7454193548387</v>
      </c>
      <c r="I84" s="11">
        <f t="shared" si="64"/>
        <v>293.895419354839</v>
      </c>
      <c r="J84" s="11">
        <f t="shared" si="65"/>
        <v>0.215762423633168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0.253535493819895</v>
      </c>
      <c r="P84" s="11">
        <f t="shared" si="68"/>
        <v>0.0547034326236125</v>
      </c>
      <c r="Q84" s="15">
        <f t="shared" si="69"/>
        <v>0.0103936521984864</v>
      </c>
      <c r="R84" s="11">
        <f t="shared" si="70"/>
        <v>0.0148697958333333</v>
      </c>
      <c r="S84" s="16">
        <f t="shared" si="71"/>
        <v>0.698977465123439</v>
      </c>
      <c r="T84" s="3">
        <v>0.01</v>
      </c>
      <c r="U84" s="17">
        <f t="shared" si="72"/>
        <v>0.00698977465123439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0.0260897746512344</v>
      </c>
      <c r="AR84" s="24">
        <f t="shared" si="77"/>
        <v>7.82620833333333</v>
      </c>
      <c r="AS84" s="1">
        <f t="shared" si="78"/>
        <v>0.19</v>
      </c>
      <c r="AT84" s="2">
        <f t="shared" si="82"/>
        <v>62.5</v>
      </c>
      <c r="AU84" s="1">
        <f t="shared" si="79"/>
        <v>16245.3904380641</v>
      </c>
    </row>
    <row r="85" s="1" customFormat="1" ht="16.8" spans="1:47">
      <c r="A85" s="6"/>
      <c r="B85" s="6"/>
      <c r="C85" s="8">
        <v>9</v>
      </c>
      <c r="D85" s="32">
        <v>16.2481333333333</v>
      </c>
      <c r="E85" s="12">
        <f t="shared" si="80"/>
        <v>20.7454193548387</v>
      </c>
      <c r="F85" s="8" t="s">
        <v>109</v>
      </c>
      <c r="G85" s="6">
        <v>10</v>
      </c>
      <c r="H85" s="11">
        <f t="shared" si="63"/>
        <v>16.2481333333333</v>
      </c>
      <c r="I85" s="11">
        <f t="shared" si="64"/>
        <v>289.398133333333</v>
      </c>
      <c r="J85" s="11">
        <f t="shared" si="65"/>
        <v>0.128937972055013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0.277094144529615</v>
      </c>
      <c r="P85" s="11">
        <f t="shared" si="68"/>
        <v>0.0357279570639673</v>
      </c>
      <c r="Q85" s="15">
        <f t="shared" si="69"/>
        <v>0.00678831184215379</v>
      </c>
      <c r="R85" s="11">
        <f t="shared" si="70"/>
        <v>0.0148697958333333</v>
      </c>
      <c r="S85" s="16">
        <f t="shared" si="71"/>
        <v>0.456516815579712</v>
      </c>
      <c r="T85" s="3">
        <v>0.01</v>
      </c>
      <c r="U85" s="17">
        <f t="shared" si="72"/>
        <v>0.00456516815579712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0.0161651681557971</v>
      </c>
      <c r="AR85" s="24">
        <f t="shared" si="77"/>
        <v>7.82620833333333</v>
      </c>
      <c r="AS85" s="1">
        <f t="shared" si="78"/>
        <v>0.19</v>
      </c>
      <c r="AT85" s="2">
        <f t="shared" si="82"/>
        <v>62.5</v>
      </c>
      <c r="AU85" s="1">
        <f t="shared" si="79"/>
        <v>10065.6089099436</v>
      </c>
    </row>
    <row r="86" s="1" customFormat="1" ht="16.8" spans="1:47">
      <c r="A86" s="6"/>
      <c r="B86" s="6"/>
      <c r="C86" s="8">
        <v>10</v>
      </c>
      <c r="D86" s="32">
        <v>7.13935483870968</v>
      </c>
      <c r="E86" s="12">
        <f t="shared" si="80"/>
        <v>16.2481333333333</v>
      </c>
      <c r="F86" s="8" t="s">
        <v>109</v>
      </c>
      <c r="G86" s="6">
        <v>11</v>
      </c>
      <c r="H86" s="11">
        <f t="shared" si="63"/>
        <v>7.13935483870968</v>
      </c>
      <c r="I86" s="11">
        <f t="shared" si="64"/>
        <v>280.28935483871</v>
      </c>
      <c r="J86" s="11">
        <f t="shared" si="65"/>
        <v>0.0432045270297748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0.229297878092366</v>
      </c>
      <c r="O86" s="11">
        <f t="shared" si="81"/>
        <v>0.0903303927066157</v>
      </c>
      <c r="P86" s="11">
        <f t="shared" si="68"/>
        <v>0.00390268189330315</v>
      </c>
      <c r="Q86" s="15">
        <f t="shared" si="69"/>
        <v>0.000741509559727598</v>
      </c>
      <c r="R86" s="11">
        <f t="shared" si="70"/>
        <v>0.0148697958333333</v>
      </c>
      <c r="S86" s="16">
        <f t="shared" si="71"/>
        <v>0.049866828572412</v>
      </c>
      <c r="T86" s="3">
        <v>0.01</v>
      </c>
      <c r="U86" s="17">
        <f t="shared" si="72"/>
        <v>0.00049866828572412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0.0120986682857241</v>
      </c>
      <c r="AR86" s="24">
        <f t="shared" si="77"/>
        <v>7.82620833333333</v>
      </c>
      <c r="AS86" s="1">
        <f t="shared" si="78"/>
        <v>0.19</v>
      </c>
      <c r="AT86" s="2">
        <f t="shared" si="82"/>
        <v>62.5</v>
      </c>
      <c r="AU86" s="1">
        <f t="shared" si="79"/>
        <v>7533.51045417758</v>
      </c>
    </row>
    <row r="87" s="1" customFormat="1" ht="16.8" spans="1:48">
      <c r="A87" s="6"/>
      <c r="B87" s="6"/>
      <c r="C87" s="8">
        <v>11</v>
      </c>
      <c r="D87" s="32">
        <v>-2.63476666666667</v>
      </c>
      <c r="E87" s="12">
        <f t="shared" si="80"/>
        <v>7.13935483870968</v>
      </c>
      <c r="F87" s="8" t="s">
        <v>111</v>
      </c>
      <c r="G87" s="6">
        <v>12</v>
      </c>
      <c r="H87" s="11">
        <f t="shared" si="63"/>
        <v>-2.63476666666667</v>
      </c>
      <c r="I87" s="11">
        <f t="shared" si="64"/>
        <v>270.515233333333</v>
      </c>
      <c r="J87" s="11">
        <f t="shared" si="65"/>
        <v>0.012314736302947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0.164689794146646</v>
      </c>
      <c r="P87" s="11">
        <f t="shared" si="68"/>
        <v>0.00202811138670258</v>
      </c>
      <c r="Q87" s="15">
        <f t="shared" si="69"/>
        <v>0.000385341163473489</v>
      </c>
      <c r="R87" s="11">
        <f t="shared" si="70"/>
        <v>0.0148697958333333</v>
      </c>
      <c r="S87" s="16">
        <f t="shared" si="71"/>
        <v>0.0259143546954208</v>
      </c>
      <c r="T87" s="3">
        <v>0.01</v>
      </c>
      <c r="U87" s="17">
        <f t="shared" si="72"/>
        <v>0.000259143546954208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0.0118591435469542</v>
      </c>
      <c r="AR87" s="24">
        <f t="shared" si="77"/>
        <v>7.82620833333333</v>
      </c>
      <c r="AS87" s="1">
        <f t="shared" si="78"/>
        <v>0.19</v>
      </c>
      <c r="AT87" s="2">
        <f t="shared" si="82"/>
        <v>62.5</v>
      </c>
      <c r="AU87" s="1">
        <f t="shared" si="79"/>
        <v>7384.36493824618</v>
      </c>
      <c r="AV87" s="1">
        <f>SUM(AU76:AU87)</f>
        <v>130517.031115657</v>
      </c>
    </row>
    <row r="88" s="1" customFormat="1" ht="16.8" spans="1:46">
      <c r="A88" s="6"/>
      <c r="B88" s="6"/>
      <c r="C88" s="8">
        <v>12</v>
      </c>
      <c r="D88" s="32">
        <v>-11.6023225806452</v>
      </c>
      <c r="E88" s="12">
        <f t="shared" si="80"/>
        <v>-2.63476666666667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-12.9706774193548</v>
      </c>
      <c r="E91" s="8"/>
      <c r="F91" s="8"/>
      <c r="G91" s="6">
        <v>1</v>
      </c>
      <c r="H91" s="11">
        <f t="shared" ref="H91:H102" si="83">E92</f>
        <v>-12.9706774193548</v>
      </c>
      <c r="I91" s="11">
        <f t="shared" ref="I91:I102" si="84">H91+273.15</f>
        <v>260.179322580645</v>
      </c>
      <c r="J91" s="11">
        <f t="shared" ref="J91:J102" si="85">EXP(($C$18*(I91-$C$16))/($C$19*I91*$C$16))</f>
        <v>0.00294737587340389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0.000223764776308823</v>
      </c>
      <c r="Q91" s="15">
        <f t="shared" ref="Q91:Q102" si="89">P91*$B$93</f>
        <v>2.9089420920147e-5</v>
      </c>
      <c r="R91" s="11">
        <f t="shared" ref="R91:R102" si="90">L91*$B$93</f>
        <v>0.0098696</v>
      </c>
      <c r="S91" s="16">
        <f t="shared" ref="S91:S102" si="91">Q91/R91</f>
        <v>0.00294737587340389</v>
      </c>
      <c r="T91" s="3">
        <v>0.01</v>
      </c>
      <c r="U91" s="17">
        <f t="shared" ref="U91:U102" si="92">S91*T91</f>
        <v>2.94737587340389e-5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0.014829473758734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8.16666666666667</v>
      </c>
      <c r="AU91" s="1">
        <f t="shared" ref="AU91:AU102" si="98">AT91*10000*AS91*0.67*AR91*AQ91</f>
        <v>800.838463881345</v>
      </c>
    </row>
    <row r="92" s="1" customFormat="1" ht="16.8" spans="1:47">
      <c r="A92" s="6" t="s">
        <v>110</v>
      </c>
      <c r="B92" s="6">
        <v>1</v>
      </c>
      <c r="C92" s="8">
        <v>1</v>
      </c>
      <c r="D92" s="32">
        <v>-15.7518387096774</v>
      </c>
      <c r="E92" s="12">
        <f t="shared" ref="E92:E103" si="99">D91</f>
        <v>-12.9706774193548</v>
      </c>
      <c r="F92" s="8" t="s">
        <v>109</v>
      </c>
      <c r="G92" s="6">
        <v>2</v>
      </c>
      <c r="H92" s="11">
        <f t="shared" si="83"/>
        <v>-15.7518387096774</v>
      </c>
      <c r="I92" s="11">
        <f t="shared" si="84"/>
        <v>257.398161290323</v>
      </c>
      <c r="J92" s="11">
        <f t="shared" si="85"/>
        <v>0.00196709807491446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0.151616235223691</v>
      </c>
      <c r="P92" s="11">
        <f t="shared" si="88"/>
        <v>0.000298244004434301</v>
      </c>
      <c r="Q92" s="15">
        <f t="shared" si="89"/>
        <v>3.87717205764591e-5</v>
      </c>
      <c r="R92" s="11">
        <f t="shared" si="90"/>
        <v>0.0098696</v>
      </c>
      <c r="S92" s="16">
        <f t="shared" si="91"/>
        <v>0.0039283983724223</v>
      </c>
      <c r="T92" s="3">
        <v>0.01</v>
      </c>
      <c r="U92" s="17">
        <f t="shared" si="92"/>
        <v>3.9283983724223e-5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0.0148392839837242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8.16666666666667</v>
      </c>
      <c r="AU92" s="1">
        <f t="shared" si="98"/>
        <v>801.368247044207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32">
        <v>-9.29660714285714</v>
      </c>
      <c r="E93" s="12">
        <f t="shared" si="99"/>
        <v>-15.7518387096774</v>
      </c>
      <c r="F93" s="8" t="s">
        <v>109</v>
      </c>
      <c r="G93" s="6">
        <v>3</v>
      </c>
      <c r="H93" s="11">
        <f t="shared" si="83"/>
        <v>-9.29660714285714</v>
      </c>
      <c r="I93" s="11">
        <f t="shared" si="84"/>
        <v>263.853392857143</v>
      </c>
      <c r="J93" s="11">
        <f t="shared" si="85"/>
        <v>0.00496306387041912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0.227237991219257</v>
      </c>
      <c r="P93" s="11">
        <f t="shared" si="88"/>
        <v>0.00112779666420691</v>
      </c>
      <c r="Q93" s="15">
        <f t="shared" si="89"/>
        <v>0.000146613566346899</v>
      </c>
      <c r="R93" s="11">
        <f t="shared" si="90"/>
        <v>0.0098696</v>
      </c>
      <c r="S93" s="16">
        <f t="shared" si="91"/>
        <v>0.0148550667045168</v>
      </c>
      <c r="T93" s="3">
        <v>0.01</v>
      </c>
      <c r="U93" s="17">
        <f t="shared" si="92"/>
        <v>0.000148550667045168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0.0149485506670452</v>
      </c>
      <c r="AR93" s="24">
        <f t="shared" si="96"/>
        <v>7.592</v>
      </c>
      <c r="AS93" s="1">
        <f t="shared" si="97"/>
        <v>0.13</v>
      </c>
      <c r="AT93" s="2">
        <f t="shared" si="101"/>
        <v>8.16666666666667</v>
      </c>
      <c r="AU93" s="1">
        <f t="shared" si="98"/>
        <v>807.268993371949</v>
      </c>
    </row>
    <row r="94" s="1" customFormat="1" ht="16.8" spans="1:47">
      <c r="A94" s="6"/>
      <c r="B94" s="6"/>
      <c r="C94" s="8">
        <v>3</v>
      </c>
      <c r="D94" s="32">
        <v>1.34467741935484</v>
      </c>
      <c r="E94" s="12">
        <f t="shared" si="99"/>
        <v>-9.29660714285714</v>
      </c>
      <c r="F94" s="8" t="s">
        <v>109</v>
      </c>
      <c r="G94" s="6">
        <v>4</v>
      </c>
      <c r="H94" s="11">
        <f t="shared" si="83"/>
        <v>1.34467741935484</v>
      </c>
      <c r="I94" s="11">
        <f t="shared" si="84"/>
        <v>274.494677419355</v>
      </c>
      <c r="J94" s="11">
        <f t="shared" si="85"/>
        <v>0.0207512557449526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0.30203019455505</v>
      </c>
      <c r="P94" s="11">
        <f t="shared" si="88"/>
        <v>0.00626750580990962</v>
      </c>
      <c r="Q94" s="15">
        <f t="shared" si="89"/>
        <v>0.000814775755288251</v>
      </c>
      <c r="R94" s="11">
        <f t="shared" si="90"/>
        <v>0.0098696</v>
      </c>
      <c r="S94" s="16">
        <f t="shared" si="91"/>
        <v>0.0825540807416968</v>
      </c>
      <c r="T94" s="3">
        <v>0.01</v>
      </c>
      <c r="U94" s="17">
        <f t="shared" si="92"/>
        <v>0.000825540807416968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0.015625540807417</v>
      </c>
      <c r="AR94" s="24">
        <f t="shared" si="96"/>
        <v>7.592</v>
      </c>
      <c r="AS94" s="1">
        <f t="shared" si="97"/>
        <v>0.13</v>
      </c>
      <c r="AT94" s="2">
        <f t="shared" si="101"/>
        <v>8.16666666666667</v>
      </c>
      <c r="AU94" s="1">
        <f t="shared" si="98"/>
        <v>843.828601143524</v>
      </c>
    </row>
    <row r="95" s="1" customFormat="1" ht="16.8" spans="1:47">
      <c r="A95" s="6"/>
      <c r="B95" s="6"/>
      <c r="C95" s="8">
        <v>4</v>
      </c>
      <c r="D95" s="32">
        <v>8.4188</v>
      </c>
      <c r="E95" s="12">
        <f t="shared" si="99"/>
        <v>1.34467741935484</v>
      </c>
      <c r="F95" s="8" t="s">
        <v>109</v>
      </c>
      <c r="G95" s="6">
        <v>5</v>
      </c>
      <c r="H95" s="11">
        <f t="shared" si="83"/>
        <v>8.4188</v>
      </c>
      <c r="I95" s="11">
        <f t="shared" si="84"/>
        <v>281.5688</v>
      </c>
      <c r="J95" s="11">
        <f t="shared" si="85"/>
        <v>0.0505921237722855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0.280974554307883</v>
      </c>
      <c r="O95" s="11">
        <f t="shared" si="100"/>
        <v>0.090708134437257</v>
      </c>
      <c r="P95" s="11">
        <f t="shared" si="88"/>
        <v>0.00458911716460282</v>
      </c>
      <c r="Q95" s="15">
        <f t="shared" si="89"/>
        <v>0.000596585231398367</v>
      </c>
      <c r="R95" s="11">
        <f t="shared" si="90"/>
        <v>0.0098696</v>
      </c>
      <c r="S95" s="16">
        <f t="shared" si="91"/>
        <v>0.0604467487434513</v>
      </c>
      <c r="T95" s="3">
        <v>0.01</v>
      </c>
      <c r="U95" s="17">
        <f t="shared" si="92"/>
        <v>0.000604467487434513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0.0277044674874345</v>
      </c>
      <c r="AR95" s="24">
        <f t="shared" si="96"/>
        <v>7.592</v>
      </c>
      <c r="AS95" s="1">
        <f t="shared" si="97"/>
        <v>0.13</v>
      </c>
      <c r="AT95" s="2">
        <f t="shared" si="101"/>
        <v>8.16666666666667</v>
      </c>
      <c r="AU95" s="1">
        <f t="shared" si="98"/>
        <v>1496.12882737801</v>
      </c>
    </row>
    <row r="96" s="1" customFormat="1" ht="16.8" spans="1:47">
      <c r="A96" s="6"/>
      <c r="B96" s="6"/>
      <c r="C96" s="8">
        <v>5</v>
      </c>
      <c r="D96" s="32">
        <v>14.6376774193548</v>
      </c>
      <c r="E96" s="12">
        <f t="shared" si="99"/>
        <v>8.4188</v>
      </c>
      <c r="F96" s="8" t="s">
        <v>111</v>
      </c>
      <c r="G96" s="6">
        <v>6</v>
      </c>
      <c r="H96" s="11">
        <f t="shared" si="83"/>
        <v>14.6376774193548</v>
      </c>
      <c r="I96" s="11">
        <f t="shared" si="84"/>
        <v>287.787677419355</v>
      </c>
      <c r="J96" s="11">
        <f t="shared" si="85"/>
        <v>0.106810336468014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0.162039017272654</v>
      </c>
      <c r="P96" s="11">
        <f t="shared" si="88"/>
        <v>0.0173074419558385</v>
      </c>
      <c r="Q96" s="15">
        <f t="shared" si="89"/>
        <v>0.002249967454259</v>
      </c>
      <c r="R96" s="11">
        <f t="shared" si="90"/>
        <v>0.0098696</v>
      </c>
      <c r="S96" s="16">
        <f t="shared" si="91"/>
        <v>0.227969467279221</v>
      </c>
      <c r="T96" s="3">
        <v>0.01</v>
      </c>
      <c r="U96" s="17">
        <f t="shared" si="92"/>
        <v>0.00227969467279221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0.0293796946727922</v>
      </c>
      <c r="AR96" s="24">
        <f t="shared" si="96"/>
        <v>7.592</v>
      </c>
      <c r="AS96" s="1">
        <f t="shared" si="97"/>
        <v>0.13</v>
      </c>
      <c r="AT96" s="2">
        <f t="shared" si="101"/>
        <v>8.16666666666667</v>
      </c>
      <c r="AU96" s="1">
        <f t="shared" si="98"/>
        <v>1586.59639133887</v>
      </c>
    </row>
    <row r="97" s="1" customFormat="1" ht="16.8" spans="1:47">
      <c r="A97" s="6"/>
      <c r="B97" s="6"/>
      <c r="C97" s="8">
        <v>6</v>
      </c>
      <c r="D97" s="32">
        <v>19.2370333333333</v>
      </c>
      <c r="E97" s="12">
        <f t="shared" si="99"/>
        <v>14.6376774193548</v>
      </c>
      <c r="F97" s="8" t="s">
        <v>109</v>
      </c>
      <c r="G97" s="6">
        <v>7</v>
      </c>
      <c r="H97" s="11">
        <f t="shared" si="83"/>
        <v>19.2370333333333</v>
      </c>
      <c r="I97" s="11">
        <f t="shared" si="84"/>
        <v>292.387033333333</v>
      </c>
      <c r="J97" s="11">
        <f t="shared" si="85"/>
        <v>0.181864886613318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0.220651575316816</v>
      </c>
      <c r="P97" s="11">
        <f t="shared" si="88"/>
        <v>0.0401287737260427</v>
      </c>
      <c r="Q97" s="15">
        <f t="shared" si="89"/>
        <v>0.00521674058438555</v>
      </c>
      <c r="R97" s="11">
        <f t="shared" si="90"/>
        <v>0.0098696</v>
      </c>
      <c r="S97" s="16">
        <f t="shared" si="91"/>
        <v>0.528566566465262</v>
      </c>
      <c r="T97" s="3">
        <v>0.01</v>
      </c>
      <c r="U97" s="17">
        <f t="shared" si="92"/>
        <v>0.00528566566465262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0.0323856656646526</v>
      </c>
      <c r="AR97" s="24">
        <f t="shared" si="96"/>
        <v>7.592</v>
      </c>
      <c r="AS97" s="1">
        <f t="shared" si="97"/>
        <v>0.13</v>
      </c>
      <c r="AT97" s="2">
        <f t="shared" si="101"/>
        <v>8.16666666666667</v>
      </c>
      <c r="AU97" s="1">
        <f t="shared" si="98"/>
        <v>1748.92832777563</v>
      </c>
    </row>
    <row r="98" s="1" customFormat="1" ht="16.8" spans="1:47">
      <c r="A98" s="6"/>
      <c r="B98" s="6"/>
      <c r="C98" s="8">
        <v>7</v>
      </c>
      <c r="D98" s="32">
        <v>24.7542903225806</v>
      </c>
      <c r="E98" s="12">
        <f t="shared" si="99"/>
        <v>19.2370333333333</v>
      </c>
      <c r="F98" s="8" t="s">
        <v>109</v>
      </c>
      <c r="G98" s="6">
        <v>8</v>
      </c>
      <c r="H98" s="11">
        <f t="shared" si="83"/>
        <v>24.7542903225806</v>
      </c>
      <c r="I98" s="11">
        <f t="shared" si="84"/>
        <v>297.904290322581</v>
      </c>
      <c r="J98" s="11">
        <f t="shared" si="85"/>
        <v>0.336974366348848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0.256442801590773</v>
      </c>
      <c r="P98" s="11">
        <f t="shared" si="88"/>
        <v>0.086414650570774</v>
      </c>
      <c r="Q98" s="15">
        <f t="shared" si="89"/>
        <v>0.0112339045742006</v>
      </c>
      <c r="R98" s="11">
        <f t="shared" si="90"/>
        <v>0.0098696</v>
      </c>
      <c r="S98" s="16">
        <f t="shared" si="91"/>
        <v>1.13823301594802</v>
      </c>
      <c r="T98" s="3">
        <v>0.01</v>
      </c>
      <c r="U98" s="17">
        <f t="shared" si="92"/>
        <v>0.0113823301594802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0.0384823301594802</v>
      </c>
      <c r="AR98" s="24">
        <f t="shared" si="96"/>
        <v>7.592</v>
      </c>
      <c r="AS98" s="1">
        <f t="shared" si="97"/>
        <v>0.13</v>
      </c>
      <c r="AT98" s="2">
        <f t="shared" si="101"/>
        <v>8.16666666666667</v>
      </c>
      <c r="AU98" s="1">
        <f t="shared" si="98"/>
        <v>2078.16748408501</v>
      </c>
    </row>
    <row r="99" s="1" customFormat="1" ht="16.8" spans="1:47">
      <c r="A99" s="6"/>
      <c r="B99" s="6"/>
      <c r="C99" s="8">
        <v>8</v>
      </c>
      <c r="D99" s="32">
        <v>20.7454193548387</v>
      </c>
      <c r="E99" s="12">
        <f t="shared" si="99"/>
        <v>24.7542903225806</v>
      </c>
      <c r="F99" s="8" t="s">
        <v>109</v>
      </c>
      <c r="G99" s="6">
        <v>9</v>
      </c>
      <c r="H99" s="11">
        <f t="shared" si="83"/>
        <v>20.7454193548387</v>
      </c>
      <c r="I99" s="11">
        <f t="shared" si="84"/>
        <v>293.895419354839</v>
      </c>
      <c r="J99" s="11">
        <f t="shared" si="85"/>
        <v>0.215762423633168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0.245948151019999</v>
      </c>
      <c r="P99" s="11">
        <f t="shared" si="88"/>
        <v>0.0530663691521714</v>
      </c>
      <c r="Q99" s="15">
        <f t="shared" si="89"/>
        <v>0.00689862798978228</v>
      </c>
      <c r="R99" s="11">
        <f t="shared" si="90"/>
        <v>0.0098696</v>
      </c>
      <c r="S99" s="16">
        <f t="shared" si="91"/>
        <v>0.698977465123438</v>
      </c>
      <c r="T99" s="3">
        <v>0.01</v>
      </c>
      <c r="U99" s="17">
        <f t="shared" si="92"/>
        <v>0.00698977465123438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0.0340897746512344</v>
      </c>
      <c r="AR99" s="24">
        <f t="shared" si="96"/>
        <v>7.592</v>
      </c>
      <c r="AS99" s="1">
        <f t="shared" si="97"/>
        <v>0.13</v>
      </c>
      <c r="AT99" s="2">
        <f t="shared" si="101"/>
        <v>8.16666666666667</v>
      </c>
      <c r="AU99" s="1">
        <f t="shared" si="98"/>
        <v>1840.95560030759</v>
      </c>
    </row>
    <row r="100" s="1" customFormat="1" ht="16.8" spans="1:47">
      <c r="A100" s="6"/>
      <c r="B100" s="6"/>
      <c r="C100" s="8">
        <v>9</v>
      </c>
      <c r="D100" s="32">
        <v>16.2481333333333</v>
      </c>
      <c r="E100" s="12">
        <f t="shared" si="99"/>
        <v>20.7454193548387</v>
      </c>
      <c r="F100" s="8" t="s">
        <v>109</v>
      </c>
      <c r="G100" s="6">
        <v>10</v>
      </c>
      <c r="H100" s="11">
        <f t="shared" si="83"/>
        <v>16.2481333333333</v>
      </c>
      <c r="I100" s="11">
        <f t="shared" si="84"/>
        <v>289.398133333333</v>
      </c>
      <c r="J100" s="11">
        <f t="shared" si="85"/>
        <v>0.128937972055013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0.268801781867828</v>
      </c>
      <c r="P100" s="11">
        <f t="shared" si="88"/>
        <v>0.0346587566388116</v>
      </c>
      <c r="Q100" s="15">
        <f t="shared" si="89"/>
        <v>0.00450563836304551</v>
      </c>
      <c r="R100" s="11">
        <f t="shared" si="90"/>
        <v>0.0098696</v>
      </c>
      <c r="S100" s="16">
        <f t="shared" si="91"/>
        <v>0.456516815579711</v>
      </c>
      <c r="T100" s="3">
        <v>0.01</v>
      </c>
      <c r="U100" s="17">
        <f t="shared" si="92"/>
        <v>0.00456516815579711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0.0193651681557971</v>
      </c>
      <c r="AR100" s="24">
        <f t="shared" si="96"/>
        <v>7.592</v>
      </c>
      <c r="AS100" s="1">
        <f t="shared" si="97"/>
        <v>0.13</v>
      </c>
      <c r="AT100" s="2">
        <f t="shared" si="101"/>
        <v>8.16666666666667</v>
      </c>
      <c r="AU100" s="1">
        <f t="shared" si="98"/>
        <v>1045.78030016464</v>
      </c>
    </row>
    <row r="101" s="1" customFormat="1" ht="16.8" spans="1:47">
      <c r="A101" s="6"/>
      <c r="B101" s="6"/>
      <c r="C101" s="8">
        <v>10</v>
      </c>
      <c r="D101" s="32">
        <v>7.13935483870968</v>
      </c>
      <c r="E101" s="12">
        <f t="shared" si="99"/>
        <v>16.2481333333333</v>
      </c>
      <c r="F101" s="8" t="s">
        <v>109</v>
      </c>
      <c r="G101" s="6">
        <v>11</v>
      </c>
      <c r="H101" s="11">
        <f t="shared" si="83"/>
        <v>7.13935483870968</v>
      </c>
      <c r="I101" s="11">
        <f t="shared" si="84"/>
        <v>280.28935483871</v>
      </c>
      <c r="J101" s="11">
        <f t="shared" si="85"/>
        <v>0.0432045270297748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0.222435873967565</v>
      </c>
      <c r="O101" s="11">
        <f t="shared" si="100"/>
        <v>0.0876271512614508</v>
      </c>
      <c r="P101" s="11">
        <f t="shared" si="88"/>
        <v>0.00378588962521751</v>
      </c>
      <c r="Q101" s="15">
        <f t="shared" si="89"/>
        <v>0.000492165651278277</v>
      </c>
      <c r="R101" s="11">
        <f t="shared" si="90"/>
        <v>0.0098696</v>
      </c>
      <c r="S101" s="16">
        <f t="shared" si="91"/>
        <v>0.0498668285724119</v>
      </c>
      <c r="T101" s="3">
        <v>0.01</v>
      </c>
      <c r="U101" s="17">
        <f t="shared" si="92"/>
        <v>0.000498668285724119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0.0152986682857241</v>
      </c>
      <c r="AR101" s="24">
        <f t="shared" si="96"/>
        <v>7.592</v>
      </c>
      <c r="AS101" s="1">
        <f t="shared" si="97"/>
        <v>0.13</v>
      </c>
      <c r="AT101" s="2">
        <f t="shared" si="101"/>
        <v>8.16666666666667</v>
      </c>
      <c r="AU101" s="1">
        <f t="shared" si="98"/>
        <v>826.176451619109</v>
      </c>
    </row>
    <row r="102" s="1" customFormat="1" ht="16.8" spans="1:48">
      <c r="A102" s="6"/>
      <c r="B102" s="6"/>
      <c r="C102" s="8">
        <v>11</v>
      </c>
      <c r="D102" s="32">
        <v>-2.63476666666667</v>
      </c>
      <c r="E102" s="12">
        <f t="shared" si="99"/>
        <v>7.13935483870968</v>
      </c>
      <c r="F102" s="8" t="s">
        <v>111</v>
      </c>
      <c r="G102" s="6">
        <v>12</v>
      </c>
      <c r="H102" s="11">
        <f t="shared" si="83"/>
        <v>-2.63476666666667</v>
      </c>
      <c r="I102" s="11">
        <f t="shared" si="84"/>
        <v>270.515233333333</v>
      </c>
      <c r="J102" s="11">
        <f t="shared" si="85"/>
        <v>0.012314736302947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0.159761261636233</v>
      </c>
      <c r="P102" s="11">
        <f t="shared" si="88"/>
        <v>0.00196741780847634</v>
      </c>
      <c r="Q102" s="15">
        <f t="shared" si="89"/>
        <v>0.000255764315101925</v>
      </c>
      <c r="R102" s="11">
        <f t="shared" si="90"/>
        <v>0.0098696</v>
      </c>
      <c r="S102" s="16">
        <f t="shared" si="91"/>
        <v>0.0259143546954208</v>
      </c>
      <c r="T102" s="3">
        <v>0.01</v>
      </c>
      <c r="U102" s="17">
        <f t="shared" si="92"/>
        <v>0.000259143546954208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0.0150591435469542</v>
      </c>
      <c r="AR102" s="24">
        <f t="shared" si="96"/>
        <v>7.592</v>
      </c>
      <c r="AS102" s="1">
        <f t="shared" si="97"/>
        <v>0.13</v>
      </c>
      <c r="AT102" s="2">
        <f t="shared" si="101"/>
        <v>8.16666666666667</v>
      </c>
      <c r="AU102" s="1">
        <f t="shared" si="98"/>
        <v>813.241358507993</v>
      </c>
      <c r="AV102" s="1">
        <f>SUM(AU91:AU102)</f>
        <v>14689.2790466179</v>
      </c>
    </row>
    <row r="103" s="1" customFormat="1" ht="16.8" spans="1:46">
      <c r="A103" s="6"/>
      <c r="B103" s="6"/>
      <c r="C103" s="8">
        <v>12</v>
      </c>
      <c r="D103" s="32">
        <v>-11.6023225806452</v>
      </c>
      <c r="E103" s="12">
        <f t="shared" si="99"/>
        <v>-2.63476666666667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ht="16.8" spans="1:78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-12.9706774193548</v>
      </c>
      <c r="E107" s="8"/>
      <c r="F107" s="8"/>
      <c r="G107" s="6">
        <v>1</v>
      </c>
      <c r="H107" s="11">
        <f t="shared" ref="H107:H118" si="102">E108</f>
        <v>-12.9706774193548</v>
      </c>
      <c r="I107" s="11">
        <f t="shared" ref="I107:I118" si="103">H107+273.15</f>
        <v>260.179322580645</v>
      </c>
      <c r="J107" s="11">
        <f t="shared" ref="J107:J118" si="104">EXP(($C$18*(I107-$C$16))/($C$19*I107*$C$16))</f>
        <v>0.00294737587340389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0.00814267111481483</v>
      </c>
      <c r="Q107" s="15">
        <f t="shared" ref="Q107:Q118" si="108">P107*$B$109</f>
        <v>0.0023613746232963</v>
      </c>
      <c r="R107" s="11">
        <f t="shared" ref="R107:R118" si="109">L107*$B$109</f>
        <v>0.80117865</v>
      </c>
      <c r="S107" s="16">
        <f t="shared" ref="S107:S118" si="110">Q107/R107</f>
        <v>0.00294737587340389</v>
      </c>
      <c r="T107" s="3">
        <v>0.27</v>
      </c>
      <c r="U107" s="17">
        <f t="shared" ref="U107:U118" si="111">S107*T107</f>
        <v>0.00079579148581905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0.226554622285695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165</v>
      </c>
      <c r="AF107" s="1">
        <f t="shared" ref="AF107:AF118" si="116">AE107*10000*AC107*AB107</f>
        <v>3824938.67964607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ht="16.8" spans="1:78">
      <c r="A108" s="6" t="s">
        <v>110</v>
      </c>
      <c r="B108" s="6">
        <v>27</v>
      </c>
      <c r="C108" s="8">
        <v>1</v>
      </c>
      <c r="D108" s="32">
        <v>-15.7518387096774</v>
      </c>
      <c r="E108" s="12">
        <f t="shared" ref="E108:E119" si="117">D107</f>
        <v>-12.9706774193548</v>
      </c>
      <c r="F108" s="8" t="s">
        <v>109</v>
      </c>
      <c r="G108" s="6">
        <v>2</v>
      </c>
      <c r="H108" s="11">
        <f t="shared" si="102"/>
        <v>-15.7518387096774</v>
      </c>
      <c r="I108" s="11">
        <f t="shared" si="103"/>
        <v>257.398161290323</v>
      </c>
      <c r="J108" s="11">
        <f t="shared" si="104"/>
        <v>0.00196709807491446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5.51722732888518</v>
      </c>
      <c r="P108" s="11">
        <f t="shared" si="107"/>
        <v>0.0108529272575155</v>
      </c>
      <c r="Q108" s="15">
        <f t="shared" si="108"/>
        <v>0.00314734890467949</v>
      </c>
      <c r="R108" s="11">
        <f t="shared" si="109"/>
        <v>0.80117865</v>
      </c>
      <c r="S108" s="16">
        <f t="shared" si="110"/>
        <v>0.00392839837242229</v>
      </c>
      <c r="T108" s="3">
        <v>0.27</v>
      </c>
      <c r="U108" s="17">
        <f t="shared" si="111"/>
        <v>0.00106066756055402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0.226606087707016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165</v>
      </c>
      <c r="AF108" s="1">
        <f t="shared" si="116"/>
        <v>3825807.57421414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32">
        <v>-9.29660714285714</v>
      </c>
      <c r="E109" s="12">
        <f t="shared" si="117"/>
        <v>-15.7518387096774</v>
      </c>
      <c r="F109" s="8" t="s">
        <v>109</v>
      </c>
      <c r="G109" s="6">
        <v>3</v>
      </c>
      <c r="H109" s="11">
        <f t="shared" si="102"/>
        <v>-9.29660714285714</v>
      </c>
      <c r="I109" s="11">
        <f t="shared" si="103"/>
        <v>263.853392857143</v>
      </c>
      <c r="J109" s="11">
        <f t="shared" si="104"/>
        <v>0.00496306387041912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8.26905940162767</v>
      </c>
      <c r="P109" s="11">
        <f t="shared" si="107"/>
        <v>0.0410398699585679</v>
      </c>
      <c r="Q109" s="15">
        <f t="shared" si="108"/>
        <v>0.0119015622879847</v>
      </c>
      <c r="R109" s="11">
        <f t="shared" si="109"/>
        <v>0.80117865</v>
      </c>
      <c r="S109" s="16">
        <f t="shared" si="110"/>
        <v>0.0148550667045168</v>
      </c>
      <c r="T109" s="3">
        <v>0.27</v>
      </c>
      <c r="U109" s="17">
        <f t="shared" si="111"/>
        <v>0.00401086801021952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0.227179311654386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165</v>
      </c>
      <c r="AF109" s="1">
        <f t="shared" si="116"/>
        <v>3835485.35710939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ht="16.8" spans="1:78">
      <c r="A110" s="6"/>
      <c r="B110" s="6"/>
      <c r="C110" s="8">
        <v>3</v>
      </c>
      <c r="D110" s="32">
        <v>1.34467741935484</v>
      </c>
      <c r="E110" s="12">
        <f t="shared" si="117"/>
        <v>-9.29660714285714</v>
      </c>
      <c r="F110" s="8" t="s">
        <v>109</v>
      </c>
      <c r="G110" s="6">
        <v>4</v>
      </c>
      <c r="H110" s="11">
        <f t="shared" si="102"/>
        <v>1.34467741935484</v>
      </c>
      <c r="I110" s="11">
        <f t="shared" si="103"/>
        <v>274.494677419355</v>
      </c>
      <c r="J110" s="11">
        <f t="shared" si="104"/>
        <v>0.0207512557449526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10.9907045316691</v>
      </c>
      <c r="P110" s="11">
        <f t="shared" si="107"/>
        <v>0.228070920553875</v>
      </c>
      <c r="Q110" s="15">
        <f t="shared" si="108"/>
        <v>0.0661405669606236</v>
      </c>
      <c r="R110" s="11">
        <f t="shared" si="109"/>
        <v>0.80117865</v>
      </c>
      <c r="S110" s="16">
        <f t="shared" si="110"/>
        <v>0.0825540807416968</v>
      </c>
      <c r="T110" s="3">
        <v>0.27</v>
      </c>
      <c r="U110" s="17">
        <f t="shared" si="111"/>
        <v>0.0222896018002581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0.23073086962979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165</v>
      </c>
      <c r="AF110" s="1">
        <f t="shared" si="116"/>
        <v>3895446.57677498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ht="16.8" spans="1:78">
      <c r="A111" s="6"/>
      <c r="B111" s="6"/>
      <c r="C111" s="8">
        <v>4</v>
      </c>
      <c r="D111" s="32">
        <v>8.4188</v>
      </c>
      <c r="E111" s="12">
        <f t="shared" si="117"/>
        <v>1.34467741935484</v>
      </c>
      <c r="F111" s="8" t="s">
        <v>109</v>
      </c>
      <c r="G111" s="6">
        <v>5</v>
      </c>
      <c r="H111" s="11">
        <f t="shared" si="102"/>
        <v>8.4188</v>
      </c>
      <c r="I111" s="11">
        <f t="shared" si="103"/>
        <v>281.5688</v>
      </c>
      <c r="J111" s="11">
        <f t="shared" si="104"/>
        <v>0.0505921237722855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10.2245019305595</v>
      </c>
      <c r="O111" s="11">
        <f t="shared" si="118"/>
        <v>3.30081668055576</v>
      </c>
      <c r="P111" s="11">
        <f t="shared" si="107"/>
        <v>0.166995326052302</v>
      </c>
      <c r="Q111" s="15">
        <f t="shared" si="108"/>
        <v>0.0484286445551675</v>
      </c>
      <c r="R111" s="11">
        <f t="shared" si="109"/>
        <v>0.80117865</v>
      </c>
      <c r="S111" s="16">
        <f t="shared" si="110"/>
        <v>0.0604467487434512</v>
      </c>
      <c r="T111" s="3">
        <v>0.27</v>
      </c>
      <c r="U111" s="17">
        <f t="shared" si="111"/>
        <v>0.0163206221607318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0.27837109688583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165</v>
      </c>
      <c r="AF111" s="1">
        <f t="shared" si="116"/>
        <v>4699760.10655575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ht="16.8" spans="1:78">
      <c r="A112" s="6"/>
      <c r="B112" s="6"/>
      <c r="C112" s="8">
        <v>5</v>
      </c>
      <c r="D112" s="32">
        <v>14.6376774193548</v>
      </c>
      <c r="E112" s="12">
        <f t="shared" si="117"/>
        <v>8.4188</v>
      </c>
      <c r="F112" s="8" t="s">
        <v>111</v>
      </c>
      <c r="G112" s="6">
        <v>6</v>
      </c>
      <c r="H112" s="11">
        <f t="shared" si="102"/>
        <v>14.6376774193548</v>
      </c>
      <c r="I112" s="11">
        <f t="shared" si="103"/>
        <v>287.787677419355</v>
      </c>
      <c r="J112" s="11">
        <f t="shared" si="104"/>
        <v>0.106810336468014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5.89650635450346</v>
      </c>
      <c r="P112" s="11">
        <f t="shared" si="107"/>
        <v>0.629807827710296</v>
      </c>
      <c r="Q112" s="15">
        <f t="shared" si="108"/>
        <v>0.182644270035986</v>
      </c>
      <c r="R112" s="11">
        <f t="shared" si="109"/>
        <v>0.80117865</v>
      </c>
      <c r="S112" s="16">
        <f t="shared" si="110"/>
        <v>0.227969467279221</v>
      </c>
      <c r="T112" s="3">
        <v>0.27</v>
      </c>
      <c r="U112" s="17">
        <f t="shared" si="111"/>
        <v>0.0615517561653898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0.287159506222935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165</v>
      </c>
      <c r="AF112" s="1">
        <f t="shared" si="116"/>
        <v>4848135.48052479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ht="16.8" spans="1:78">
      <c r="A113" s="6"/>
      <c r="B113" s="6"/>
      <c r="C113" s="8">
        <v>6</v>
      </c>
      <c r="D113" s="32">
        <v>19.2370333333333</v>
      </c>
      <c r="E113" s="12">
        <f t="shared" si="117"/>
        <v>14.6376774193548</v>
      </c>
      <c r="F113" s="8" t="s">
        <v>109</v>
      </c>
      <c r="G113" s="6">
        <v>7</v>
      </c>
      <c r="H113" s="11">
        <f t="shared" si="102"/>
        <v>19.2370333333333</v>
      </c>
      <c r="I113" s="11">
        <f t="shared" si="103"/>
        <v>292.387033333333</v>
      </c>
      <c r="J113" s="11">
        <f t="shared" si="104"/>
        <v>0.181864886613318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8.02938352679316</v>
      </c>
      <c r="P113" s="11">
        <f t="shared" si="107"/>
        <v>1.46026292467508</v>
      </c>
      <c r="Q113" s="15">
        <f t="shared" si="108"/>
        <v>0.423476248155774</v>
      </c>
      <c r="R113" s="11">
        <f t="shared" si="109"/>
        <v>0.80117865</v>
      </c>
      <c r="S113" s="16">
        <f t="shared" si="110"/>
        <v>0.528566566465262</v>
      </c>
      <c r="T113" s="3">
        <v>0.27</v>
      </c>
      <c r="U113" s="17">
        <f t="shared" si="111"/>
        <v>0.142712972945621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0.302929130643334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165</v>
      </c>
      <c r="AF113" s="1">
        <f t="shared" si="116"/>
        <v>5114375.23233622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ht="16.8" spans="1:78">
      <c r="A114" s="6"/>
      <c r="B114" s="6"/>
      <c r="C114" s="8">
        <v>7</v>
      </c>
      <c r="D114" s="32">
        <v>24.7542903225806</v>
      </c>
      <c r="E114" s="12">
        <f t="shared" si="117"/>
        <v>19.2370333333333</v>
      </c>
      <c r="F114" s="8" t="s">
        <v>109</v>
      </c>
      <c r="G114" s="6">
        <v>8</v>
      </c>
      <c r="H114" s="11">
        <f t="shared" si="102"/>
        <v>24.7542903225806</v>
      </c>
      <c r="I114" s="11">
        <f t="shared" si="103"/>
        <v>297.904290322581</v>
      </c>
      <c r="J114" s="11">
        <f t="shared" si="104"/>
        <v>0.336974366348848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9.33180560211808</v>
      </c>
      <c r="P114" s="11">
        <f t="shared" si="107"/>
        <v>3.14457927966437</v>
      </c>
      <c r="Q114" s="15">
        <f t="shared" si="108"/>
        <v>0.911927991102667</v>
      </c>
      <c r="R114" s="11">
        <f t="shared" si="109"/>
        <v>0.80117865</v>
      </c>
      <c r="S114" s="16">
        <f t="shared" si="110"/>
        <v>1.13823301594802</v>
      </c>
      <c r="T114" s="3">
        <v>0.27</v>
      </c>
      <c r="U114" s="17">
        <f t="shared" si="111"/>
        <v>0.307322914305967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0.334912842249649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165</v>
      </c>
      <c r="AF114" s="1">
        <f t="shared" si="116"/>
        <v>5654358.63416401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ht="16.8" spans="1:78">
      <c r="A115" s="6"/>
      <c r="B115" s="6"/>
      <c r="C115" s="8">
        <v>8</v>
      </c>
      <c r="D115" s="32">
        <v>20.7454193548387</v>
      </c>
      <c r="E115" s="12">
        <f t="shared" si="117"/>
        <v>24.7542903225806</v>
      </c>
      <c r="F115" s="8" t="s">
        <v>109</v>
      </c>
      <c r="G115" s="6">
        <v>9</v>
      </c>
      <c r="H115" s="11">
        <f t="shared" si="102"/>
        <v>20.7454193548387</v>
      </c>
      <c r="I115" s="11">
        <f t="shared" si="103"/>
        <v>293.895419354839</v>
      </c>
      <c r="J115" s="11">
        <f t="shared" si="104"/>
        <v>0.215762423633168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8.94991132245371</v>
      </c>
      <c r="P115" s="11">
        <f t="shared" si="107"/>
        <v>1.93105455823454</v>
      </c>
      <c r="Q115" s="15">
        <f t="shared" si="108"/>
        <v>0.560005821888018</v>
      </c>
      <c r="R115" s="11">
        <f t="shared" si="109"/>
        <v>0.80117865</v>
      </c>
      <c r="S115" s="16">
        <f t="shared" si="110"/>
        <v>0.698977465123437</v>
      </c>
      <c r="T115" s="3">
        <v>0.27</v>
      </c>
      <c r="U115" s="17">
        <f t="shared" si="111"/>
        <v>0.188723915583328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0.311869056797841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165</v>
      </c>
      <c r="AF115" s="1">
        <f t="shared" si="116"/>
        <v>5265308.67609723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ht="16.8" spans="1:78">
      <c r="A116" s="6"/>
      <c r="B116" s="6"/>
      <c r="C116" s="8">
        <v>9</v>
      </c>
      <c r="D116" s="32">
        <v>16.2481333333333</v>
      </c>
      <c r="E116" s="12">
        <f t="shared" si="117"/>
        <v>20.7454193548387</v>
      </c>
      <c r="F116" s="8" t="s">
        <v>109</v>
      </c>
      <c r="G116" s="6">
        <v>10</v>
      </c>
      <c r="H116" s="11">
        <f t="shared" si="102"/>
        <v>16.2481333333333</v>
      </c>
      <c r="I116" s="11">
        <f t="shared" si="103"/>
        <v>289.398133333333</v>
      </c>
      <c r="J116" s="11">
        <f t="shared" si="104"/>
        <v>0.128937972055013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9.78154176421917</v>
      </c>
      <c r="P116" s="11">
        <f t="shared" si="107"/>
        <v>1.26121215864983</v>
      </c>
      <c r="Q116" s="15">
        <f t="shared" si="108"/>
        <v>0.365751526008452</v>
      </c>
      <c r="R116" s="11">
        <f t="shared" si="109"/>
        <v>0.80117865</v>
      </c>
      <c r="S116" s="16">
        <f t="shared" si="110"/>
        <v>0.456516815579711</v>
      </c>
      <c r="T116" s="3">
        <v>0.27</v>
      </c>
      <c r="U116" s="17">
        <f t="shared" si="111"/>
        <v>0.123259540206522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0.250349328662127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165</v>
      </c>
      <c r="AF116" s="1">
        <f t="shared" si="116"/>
        <v>4226666.49200235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ht="16.8" spans="1:78">
      <c r="A117" s="6"/>
      <c r="B117" s="6"/>
      <c r="C117" s="8">
        <v>10</v>
      </c>
      <c r="D117" s="32">
        <v>7.13935483870968</v>
      </c>
      <c r="E117" s="12">
        <f t="shared" si="117"/>
        <v>16.2481333333333</v>
      </c>
      <c r="F117" s="8" t="s">
        <v>109</v>
      </c>
      <c r="G117" s="6">
        <v>11</v>
      </c>
      <c r="H117" s="11">
        <f t="shared" si="102"/>
        <v>7.13935483870968</v>
      </c>
      <c r="I117" s="11">
        <f t="shared" si="103"/>
        <v>280.28935483871</v>
      </c>
      <c r="J117" s="11">
        <f t="shared" si="104"/>
        <v>0.0432045270297748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8.09431312529087</v>
      </c>
      <c r="O117" s="11">
        <f t="shared" si="118"/>
        <v>3.18870148027847</v>
      </c>
      <c r="P117" s="11">
        <f t="shared" si="107"/>
        <v>0.137766339294574</v>
      </c>
      <c r="Q117" s="15">
        <f t="shared" si="108"/>
        <v>0.0399522383954264</v>
      </c>
      <c r="R117" s="11">
        <f t="shared" si="109"/>
        <v>0.80117865</v>
      </c>
      <c r="S117" s="16">
        <f t="shared" si="110"/>
        <v>0.0498668285724119</v>
      </c>
      <c r="T117" s="3">
        <v>0.27</v>
      </c>
      <c r="U117" s="17">
        <f t="shared" si="111"/>
        <v>0.0134640437145512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0.229016063693737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165</v>
      </c>
      <c r="AF117" s="1">
        <f t="shared" si="116"/>
        <v>3866495.37954615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s="17"/>
      <c r="BC117" s="16"/>
      <c r="BD117" s="3"/>
      <c r="BE117" s="3"/>
      <c r="BF117" s="18"/>
      <c r="BG117" s="3"/>
      <c r="BH117" s="19"/>
      <c r="BI117" s="3"/>
      <c r="BJ117" s="3"/>
      <c r="BK117" s="19"/>
      <c r="BL117" s="16"/>
      <c r="BM117" s="3"/>
      <c r="BN117" s="17"/>
      <c r="BO117" s="26"/>
      <c r="BP117" s="3"/>
      <c r="BQ117" s="17"/>
      <c r="BR117" s="27"/>
      <c r="BS117" s="19"/>
      <c r="BT117" s="19"/>
      <c r="BU117" s="27"/>
      <c r="BV117" s="19"/>
      <c r="BW117" s="17"/>
      <c r="BX117" s="3"/>
      <c r="BY117" s="3"/>
      <c r="BZ117" s="3"/>
    </row>
    <row r="118" s="1" customFormat="1" ht="16.8" spans="1:78">
      <c r="A118" s="6"/>
      <c r="B118" s="6"/>
      <c r="C118" s="8">
        <v>11</v>
      </c>
      <c r="D118" s="32">
        <v>-2.63476666666667</v>
      </c>
      <c r="E118" s="12">
        <f t="shared" si="117"/>
        <v>7.13935483870968</v>
      </c>
      <c r="F118" s="8" t="s">
        <v>111</v>
      </c>
      <c r="G118" s="6">
        <v>12</v>
      </c>
      <c r="H118" s="11">
        <f t="shared" si="102"/>
        <v>-2.63476666666667</v>
      </c>
      <c r="I118" s="11">
        <f t="shared" si="103"/>
        <v>270.515233333333</v>
      </c>
      <c r="J118" s="11">
        <f t="shared" si="104"/>
        <v>0.012314736302947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5.81362014098389</v>
      </c>
      <c r="P118" s="11">
        <f t="shared" si="107"/>
        <v>0.0715931990017185</v>
      </c>
      <c r="Q118" s="15">
        <f t="shared" si="108"/>
        <v>0.0207620277104984</v>
      </c>
      <c r="R118" s="11">
        <f t="shared" si="109"/>
        <v>0.80117865</v>
      </c>
      <c r="S118" s="16">
        <f t="shared" si="110"/>
        <v>0.0259143546954207</v>
      </c>
      <c r="T118" s="3">
        <v>0.27</v>
      </c>
      <c r="U118" s="17">
        <f t="shared" si="111"/>
        <v>0.0069968757677636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0.227759492961676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165</v>
      </c>
      <c r="AF118" s="1">
        <f t="shared" si="116"/>
        <v>3845280.60163396</v>
      </c>
      <c r="AG118" s="1">
        <f>SUM(AF107:AF118)</f>
        <v>52902058.790605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s="17"/>
      <c r="BC118" s="16"/>
      <c r="BD118" s="3"/>
      <c r="BE118" s="3"/>
      <c r="BF118" s="18"/>
      <c r="BG118" s="3"/>
      <c r="BH118" s="19"/>
      <c r="BI118" s="3"/>
      <c r="BJ118" s="3"/>
      <c r="BK118" s="19"/>
      <c r="BL118" s="16"/>
      <c r="BM118" s="3"/>
      <c r="BN118" s="17"/>
      <c r="BO118" s="26"/>
      <c r="BP118" s="3"/>
      <c r="BQ118" s="17"/>
      <c r="BR118" s="27"/>
      <c r="BS118" s="19"/>
      <c r="BT118" s="19"/>
      <c r="BU118" s="27"/>
      <c r="BV118" s="19"/>
      <c r="BW118" s="17"/>
      <c r="BX118" s="3"/>
      <c r="BY118" s="3"/>
      <c r="BZ118" s="3"/>
    </row>
    <row r="119" s="1" customFormat="1" ht="16.8" spans="1:46">
      <c r="A119" s="6"/>
      <c r="B119" s="6"/>
      <c r="C119" s="8">
        <v>12</v>
      </c>
      <c r="D119" s="32">
        <v>-11.6023225806452</v>
      </c>
      <c r="E119" s="12">
        <f t="shared" si="117"/>
        <v>-2.63476666666667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-12.9706774193548</v>
      </c>
      <c r="E123" s="8"/>
      <c r="F123" s="8"/>
      <c r="G123" s="6">
        <v>1</v>
      </c>
      <c r="H123" s="11">
        <f t="shared" ref="H123:H134" si="119">E124</f>
        <v>-12.9706774193548</v>
      </c>
      <c r="I123" s="11">
        <f t="shared" ref="I123:I134" si="120">H123+273.15</f>
        <v>260.179322580645</v>
      </c>
      <c r="J123" s="11">
        <f t="shared" ref="J123:J134" si="121">EXP(($C$18*(I123-$C$16))/($C$19*I123*$C$16))</f>
        <v>0.00294737587340389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0.00153623125273558</v>
      </c>
      <c r="Q123" s="15">
        <f t="shared" ref="Q123:Q134" si="125">P123*$B$125</f>
        <v>0.00039942012571125</v>
      </c>
      <c r="R123" s="11">
        <f t="shared" ref="R123:R134" si="126">L123*$B$125</f>
        <v>0.1355172</v>
      </c>
      <c r="S123" s="16">
        <f t="shared" ref="S123:S134" si="127">Q123/R123</f>
        <v>0.00294737587340389</v>
      </c>
      <c r="T123" s="3">
        <v>0.01</v>
      </c>
      <c r="U123" s="17">
        <f t="shared" ref="U123:U134" si="128">S123*T123</f>
        <v>2.94737587340389e-5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0.00551947375873404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0.466666666666667</v>
      </c>
      <c r="AX123" s="1">
        <f t="shared" ref="AX123:AX134" si="134">AW123*10000*AV123*0.67*AU123*AT123</f>
        <v>233.869548081057</v>
      </c>
    </row>
    <row r="124" s="1" customFormat="1" ht="16.8" spans="1:50">
      <c r="A124" s="6" t="s">
        <v>110</v>
      </c>
      <c r="B124" s="6">
        <v>1</v>
      </c>
      <c r="C124" s="8">
        <v>1</v>
      </c>
      <c r="D124" s="32">
        <v>-15.7518387096774</v>
      </c>
      <c r="E124" s="12">
        <f t="shared" ref="E124:E135" si="135">D123</f>
        <v>-12.9706774193548</v>
      </c>
      <c r="F124" s="8" t="s">
        <v>109</v>
      </c>
      <c r="G124" s="6">
        <v>2</v>
      </c>
      <c r="H124" s="11">
        <f t="shared" si="119"/>
        <v>-15.7518387096774</v>
      </c>
      <c r="I124" s="11">
        <f t="shared" si="120"/>
        <v>257.398161290323</v>
      </c>
      <c r="J124" s="11">
        <f t="shared" si="121"/>
        <v>0.00196709807491446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1.04090376874726</v>
      </c>
      <c r="P124" s="11">
        <f t="shared" si="124"/>
        <v>0.00204755979967395</v>
      </c>
      <c r="Q124" s="15">
        <f t="shared" si="125"/>
        <v>0.000532365547915227</v>
      </c>
      <c r="R124" s="11">
        <f t="shared" si="126"/>
        <v>0.1355172</v>
      </c>
      <c r="S124" s="16">
        <f t="shared" si="127"/>
        <v>0.0039283983724223</v>
      </c>
      <c r="T124" s="3">
        <v>0.01</v>
      </c>
      <c r="U124" s="17">
        <f t="shared" si="128"/>
        <v>3.9283983724223e-5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0.00552928398372422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0.466666666666667</v>
      </c>
      <c r="AX124" s="1">
        <f t="shared" si="134"/>
        <v>234.285224101148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32">
        <v>-9.29660714285714</v>
      </c>
      <c r="E125" s="12">
        <f t="shared" si="135"/>
        <v>-15.7518387096774</v>
      </c>
      <c r="F125" s="8" t="s">
        <v>109</v>
      </c>
      <c r="G125" s="6">
        <v>3</v>
      </c>
      <c r="H125" s="11">
        <f t="shared" si="119"/>
        <v>-9.29660714285714</v>
      </c>
      <c r="I125" s="11">
        <f t="shared" si="120"/>
        <v>263.853392857143</v>
      </c>
      <c r="J125" s="11">
        <f t="shared" si="121"/>
        <v>0.00496306387041912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1.56007620894759</v>
      </c>
      <c r="P125" s="11">
        <f t="shared" si="124"/>
        <v>0.00774275786772822</v>
      </c>
      <c r="Q125" s="15">
        <f t="shared" si="125"/>
        <v>0.00201311704560934</v>
      </c>
      <c r="R125" s="11">
        <f t="shared" si="126"/>
        <v>0.1355172</v>
      </c>
      <c r="S125" s="16">
        <f t="shared" si="127"/>
        <v>0.0148550667045168</v>
      </c>
      <c r="T125" s="3">
        <v>0.01</v>
      </c>
      <c r="U125" s="17">
        <f t="shared" si="128"/>
        <v>0.000148550667045168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0.00563855066704517</v>
      </c>
      <c r="AU125" s="24">
        <f t="shared" si="132"/>
        <v>52.122</v>
      </c>
      <c r="AV125" s="1">
        <f t="shared" si="133"/>
        <v>0.26</v>
      </c>
      <c r="AW125" s="2">
        <f t="shared" si="137"/>
        <v>0.466666666666667</v>
      </c>
      <c r="AX125" s="1">
        <f t="shared" si="134"/>
        <v>238.915040450605</v>
      </c>
    </row>
    <row r="126" s="1" customFormat="1" ht="16.8" spans="1:50">
      <c r="A126" s="6"/>
      <c r="B126" s="6"/>
      <c r="C126" s="8">
        <v>3</v>
      </c>
      <c r="D126" s="32">
        <v>1.34467741935484</v>
      </c>
      <c r="E126" s="12">
        <f t="shared" si="135"/>
        <v>-9.29660714285714</v>
      </c>
      <c r="F126" s="8" t="s">
        <v>109</v>
      </c>
      <c r="G126" s="6">
        <v>4</v>
      </c>
      <c r="H126" s="11">
        <f t="shared" si="119"/>
        <v>1.34467741935484</v>
      </c>
      <c r="I126" s="11">
        <f t="shared" si="120"/>
        <v>274.494677419355</v>
      </c>
      <c r="J126" s="11">
        <f t="shared" si="121"/>
        <v>0.0207512557449526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2.07355345107986</v>
      </c>
      <c r="P126" s="11">
        <f t="shared" si="124"/>
        <v>0.0430288379641872</v>
      </c>
      <c r="Q126" s="15">
        <f t="shared" si="125"/>
        <v>0.0111874978706887</v>
      </c>
      <c r="R126" s="11">
        <f t="shared" si="126"/>
        <v>0.1355172</v>
      </c>
      <c r="S126" s="16">
        <f t="shared" si="127"/>
        <v>0.0825540807416968</v>
      </c>
      <c r="T126" s="3">
        <v>0.01</v>
      </c>
      <c r="U126" s="17">
        <f t="shared" si="128"/>
        <v>0.000825540807416968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0.00631554080741697</v>
      </c>
      <c r="AU126" s="24">
        <f t="shared" si="132"/>
        <v>52.122</v>
      </c>
      <c r="AV126" s="1">
        <f t="shared" si="133"/>
        <v>0.26</v>
      </c>
      <c r="AW126" s="2">
        <f t="shared" si="137"/>
        <v>0.466666666666667</v>
      </c>
      <c r="AX126" s="1">
        <f t="shared" si="134"/>
        <v>267.600271163687</v>
      </c>
    </row>
    <row r="127" s="1" customFormat="1" ht="16.8" spans="1:50">
      <c r="A127" s="6"/>
      <c r="B127" s="6"/>
      <c r="C127" s="8">
        <v>4</v>
      </c>
      <c r="D127" s="32">
        <v>8.4188</v>
      </c>
      <c r="E127" s="12">
        <f t="shared" si="135"/>
        <v>1.34467741935484</v>
      </c>
      <c r="F127" s="8" t="s">
        <v>109</v>
      </c>
      <c r="G127" s="6">
        <v>5</v>
      </c>
      <c r="H127" s="11">
        <f t="shared" si="119"/>
        <v>8.4188</v>
      </c>
      <c r="I127" s="11">
        <f t="shared" si="120"/>
        <v>281.5688</v>
      </c>
      <c r="J127" s="11">
        <f t="shared" si="121"/>
        <v>0.0505921237722855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1.92899838245989</v>
      </c>
      <c r="O127" s="11">
        <f t="shared" si="136"/>
        <v>0.622746230655784</v>
      </c>
      <c r="P127" s="11">
        <f t="shared" si="124"/>
        <v>0.0315060543800617</v>
      </c>
      <c r="Q127" s="15">
        <f t="shared" si="125"/>
        <v>0.00819157413881604</v>
      </c>
      <c r="R127" s="11">
        <f t="shared" si="126"/>
        <v>0.1355172</v>
      </c>
      <c r="S127" s="16">
        <f t="shared" si="127"/>
        <v>0.0604467487434513</v>
      </c>
      <c r="T127" s="3">
        <v>0.01</v>
      </c>
      <c r="U127" s="17">
        <f t="shared" si="128"/>
        <v>0.000604467487434513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0.0105544674874345</v>
      </c>
      <c r="AU127" s="24">
        <f t="shared" si="132"/>
        <v>52.122</v>
      </c>
      <c r="AV127" s="1">
        <f t="shared" si="133"/>
        <v>0.26</v>
      </c>
      <c r="AW127" s="2">
        <f t="shared" si="137"/>
        <v>0.466666666666667</v>
      </c>
      <c r="AX127" s="1">
        <f t="shared" si="134"/>
        <v>447.210848247364</v>
      </c>
    </row>
    <row r="128" s="1" customFormat="1" ht="16.8" spans="1:50">
      <c r="A128" s="6"/>
      <c r="B128" s="6"/>
      <c r="C128" s="8">
        <v>5</v>
      </c>
      <c r="D128" s="32">
        <v>14.6376774193548</v>
      </c>
      <c r="E128" s="12">
        <f t="shared" si="135"/>
        <v>8.4188</v>
      </c>
      <c r="F128" s="8" t="s">
        <v>111</v>
      </c>
      <c r="G128" s="6">
        <v>6</v>
      </c>
      <c r="H128" s="11">
        <f t="shared" si="119"/>
        <v>14.6376774193548</v>
      </c>
      <c r="I128" s="11">
        <f t="shared" si="120"/>
        <v>287.787677419355</v>
      </c>
      <c r="J128" s="11">
        <f t="shared" si="121"/>
        <v>0.106810336468014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1.11246017627572</v>
      </c>
      <c r="P128" s="11">
        <f t="shared" si="124"/>
        <v>0.118822245735276</v>
      </c>
      <c r="Q128" s="15">
        <f t="shared" si="125"/>
        <v>0.0308937838911717</v>
      </c>
      <c r="R128" s="11">
        <f t="shared" si="126"/>
        <v>0.1355172</v>
      </c>
      <c r="S128" s="16">
        <f t="shared" si="127"/>
        <v>0.227969467279221</v>
      </c>
      <c r="T128" s="3">
        <v>0.01</v>
      </c>
      <c r="U128" s="17">
        <f t="shared" si="128"/>
        <v>0.00227969467279221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0.0122296946727922</v>
      </c>
      <c r="AU128" s="24">
        <f t="shared" si="132"/>
        <v>52.122</v>
      </c>
      <c r="AV128" s="1">
        <f t="shared" si="133"/>
        <v>0.26</v>
      </c>
      <c r="AW128" s="2">
        <f t="shared" si="137"/>
        <v>0.466666666666667</v>
      </c>
      <c r="AX128" s="1">
        <f t="shared" si="134"/>
        <v>518.19309073973</v>
      </c>
    </row>
    <row r="129" s="1" customFormat="1" ht="16.8" spans="1:50">
      <c r="A129" s="6"/>
      <c r="B129" s="6"/>
      <c r="C129" s="8">
        <v>6</v>
      </c>
      <c r="D129" s="32">
        <v>19.2370333333333</v>
      </c>
      <c r="E129" s="12">
        <f t="shared" si="135"/>
        <v>14.6376774193548</v>
      </c>
      <c r="F129" s="8" t="s">
        <v>109</v>
      </c>
      <c r="G129" s="6">
        <v>7</v>
      </c>
      <c r="H129" s="11">
        <f t="shared" si="119"/>
        <v>19.2370333333333</v>
      </c>
      <c r="I129" s="11">
        <f t="shared" si="120"/>
        <v>292.387033333333</v>
      </c>
      <c r="J129" s="11">
        <f t="shared" si="121"/>
        <v>0.181864886613318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1.51485793054045</v>
      </c>
      <c r="P129" s="11">
        <f t="shared" si="124"/>
        <v>0.275499465773024</v>
      </c>
      <c r="Q129" s="15">
        <f t="shared" si="125"/>
        <v>0.0716298611009862</v>
      </c>
      <c r="R129" s="11">
        <f t="shared" si="126"/>
        <v>0.1355172</v>
      </c>
      <c r="S129" s="16">
        <f t="shared" si="127"/>
        <v>0.528566566465262</v>
      </c>
      <c r="T129" s="3">
        <v>0.01</v>
      </c>
      <c r="U129" s="17">
        <f t="shared" si="128"/>
        <v>0.00528566566465262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0.0152356656646526</v>
      </c>
      <c r="AU129" s="24">
        <f t="shared" si="132"/>
        <v>52.122</v>
      </c>
      <c r="AV129" s="1">
        <f t="shared" si="133"/>
        <v>0.26</v>
      </c>
      <c r="AW129" s="2">
        <f t="shared" si="137"/>
        <v>0.466666666666667</v>
      </c>
      <c r="AX129" s="1">
        <f t="shared" si="134"/>
        <v>645.561225482416</v>
      </c>
    </row>
    <row r="130" s="1" customFormat="1" ht="16.8" spans="1:50">
      <c r="A130" s="6"/>
      <c r="B130" s="6"/>
      <c r="C130" s="8">
        <v>7</v>
      </c>
      <c r="D130" s="32">
        <v>24.7542903225806</v>
      </c>
      <c r="E130" s="12">
        <f t="shared" si="135"/>
        <v>19.2370333333333</v>
      </c>
      <c r="F130" s="8" t="s">
        <v>109</v>
      </c>
      <c r="G130" s="6">
        <v>8</v>
      </c>
      <c r="H130" s="11">
        <f t="shared" si="119"/>
        <v>24.7542903225806</v>
      </c>
      <c r="I130" s="11">
        <f t="shared" si="120"/>
        <v>297.904290322581</v>
      </c>
      <c r="J130" s="11">
        <f t="shared" si="121"/>
        <v>0.336974366348848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1.76057846476742</v>
      </c>
      <c r="P130" s="11">
        <f t="shared" si="124"/>
        <v>0.593269812572429</v>
      </c>
      <c r="Q130" s="15">
        <f t="shared" si="125"/>
        <v>0.154250151268832</v>
      </c>
      <c r="R130" s="11">
        <f t="shared" si="126"/>
        <v>0.1355172</v>
      </c>
      <c r="S130" s="16">
        <f t="shared" si="127"/>
        <v>1.13823301594802</v>
      </c>
      <c r="T130" s="3">
        <v>0.01</v>
      </c>
      <c r="U130" s="17">
        <f t="shared" si="128"/>
        <v>0.0113823301594802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0.0213323301594802</v>
      </c>
      <c r="AU130" s="24">
        <f t="shared" si="132"/>
        <v>52.122</v>
      </c>
      <c r="AV130" s="1">
        <f t="shared" si="133"/>
        <v>0.26</v>
      </c>
      <c r="AW130" s="2">
        <f t="shared" si="137"/>
        <v>0.466666666666667</v>
      </c>
      <c r="AX130" s="1">
        <f t="shared" si="134"/>
        <v>903.887332740545</v>
      </c>
    </row>
    <row r="131" s="1" customFormat="1" ht="16.8" spans="1:50">
      <c r="A131" s="6"/>
      <c r="B131" s="6"/>
      <c r="C131" s="8">
        <v>8</v>
      </c>
      <c r="D131" s="32">
        <v>20.7454193548387</v>
      </c>
      <c r="E131" s="12">
        <f t="shared" si="135"/>
        <v>24.7542903225806</v>
      </c>
      <c r="F131" s="8" t="s">
        <v>109</v>
      </c>
      <c r="G131" s="6">
        <v>9</v>
      </c>
      <c r="H131" s="11">
        <f t="shared" si="119"/>
        <v>20.7454193548387</v>
      </c>
      <c r="I131" s="11">
        <f t="shared" si="120"/>
        <v>293.895419354839</v>
      </c>
      <c r="J131" s="11">
        <f t="shared" si="121"/>
        <v>0.215762423633168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1.68852865219499</v>
      </c>
      <c r="P131" s="11">
        <f t="shared" si="124"/>
        <v>0.364321034371638</v>
      </c>
      <c r="Q131" s="15">
        <f t="shared" si="125"/>
        <v>0.0947234689366259</v>
      </c>
      <c r="R131" s="11">
        <f t="shared" si="126"/>
        <v>0.1355172</v>
      </c>
      <c r="S131" s="16">
        <f t="shared" si="127"/>
        <v>0.698977465123437</v>
      </c>
      <c r="T131" s="3">
        <v>0.01</v>
      </c>
      <c r="U131" s="17">
        <f t="shared" si="128"/>
        <v>0.00698977465123437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0.0169397746512344</v>
      </c>
      <c r="AU131" s="24">
        <f t="shared" si="132"/>
        <v>52.122</v>
      </c>
      <c r="AV131" s="1">
        <f t="shared" si="133"/>
        <v>0.26</v>
      </c>
      <c r="AW131" s="2">
        <f t="shared" si="137"/>
        <v>0.466666666666667</v>
      </c>
      <c r="AX131" s="1">
        <f t="shared" si="134"/>
        <v>717.767239315185</v>
      </c>
    </row>
    <row r="132" s="1" customFormat="1" ht="16.8" spans="1:50">
      <c r="A132" s="6"/>
      <c r="B132" s="6"/>
      <c r="C132" s="8">
        <v>9</v>
      </c>
      <c r="D132" s="32">
        <v>16.2481333333333</v>
      </c>
      <c r="E132" s="12">
        <f t="shared" si="135"/>
        <v>20.7454193548387</v>
      </c>
      <c r="F132" s="8" t="s">
        <v>109</v>
      </c>
      <c r="G132" s="6">
        <v>10</v>
      </c>
      <c r="H132" s="11">
        <f t="shared" si="119"/>
        <v>16.2481333333333</v>
      </c>
      <c r="I132" s="11">
        <f t="shared" si="120"/>
        <v>289.398133333333</v>
      </c>
      <c r="J132" s="11">
        <f t="shared" si="121"/>
        <v>0.128937972055013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1.84542761782335</v>
      </c>
      <c r="P132" s="11">
        <f t="shared" si="124"/>
        <v>0.237945694616457</v>
      </c>
      <c r="Q132" s="15">
        <f t="shared" si="125"/>
        <v>0.0618658806002788</v>
      </c>
      <c r="R132" s="11">
        <f t="shared" si="126"/>
        <v>0.1355172</v>
      </c>
      <c r="S132" s="16">
        <f t="shared" si="127"/>
        <v>0.456516815579711</v>
      </c>
      <c r="T132" s="3">
        <v>0.01</v>
      </c>
      <c r="U132" s="17">
        <f t="shared" si="128"/>
        <v>0.00456516815579711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0.0100551681557971</v>
      </c>
      <c r="AU132" s="24">
        <f t="shared" si="132"/>
        <v>52.122</v>
      </c>
      <c r="AV132" s="1">
        <f t="shared" si="133"/>
        <v>0.26</v>
      </c>
      <c r="AW132" s="2">
        <f t="shared" si="137"/>
        <v>0.466666666666667</v>
      </c>
      <c r="AX132" s="1">
        <f t="shared" si="134"/>
        <v>426.054681164871</v>
      </c>
    </row>
    <row r="133" s="1" customFormat="1" ht="16.8" spans="1:50">
      <c r="A133" s="6"/>
      <c r="B133" s="6"/>
      <c r="C133" s="8">
        <v>10</v>
      </c>
      <c r="D133" s="32">
        <v>7.13935483870968</v>
      </c>
      <c r="E133" s="12">
        <f t="shared" si="135"/>
        <v>16.2481333333333</v>
      </c>
      <c r="F133" s="8" t="s">
        <v>109</v>
      </c>
      <c r="G133" s="6">
        <v>11</v>
      </c>
      <c r="H133" s="11">
        <f t="shared" si="119"/>
        <v>7.13935483870968</v>
      </c>
      <c r="I133" s="11">
        <f t="shared" si="120"/>
        <v>280.28935483871</v>
      </c>
      <c r="J133" s="11">
        <f t="shared" si="121"/>
        <v>0.0432045270297748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1.52710782704655</v>
      </c>
      <c r="O133" s="11">
        <f t="shared" si="136"/>
        <v>0.601594096160344</v>
      </c>
      <c r="P133" s="11">
        <f t="shared" si="124"/>
        <v>0.0259915883885125</v>
      </c>
      <c r="Q133" s="15">
        <f t="shared" si="125"/>
        <v>0.00675781298101325</v>
      </c>
      <c r="R133" s="11">
        <f t="shared" si="126"/>
        <v>0.1355172</v>
      </c>
      <c r="S133" s="16">
        <f t="shared" si="127"/>
        <v>0.0498668285724119</v>
      </c>
      <c r="T133" s="3">
        <v>0.01</v>
      </c>
      <c r="U133" s="17">
        <f t="shared" si="128"/>
        <v>0.000498668285724119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0.00598866828572412</v>
      </c>
      <c r="AU133" s="24">
        <f t="shared" si="132"/>
        <v>52.122</v>
      </c>
      <c r="AV133" s="1">
        <f t="shared" si="133"/>
        <v>0.26</v>
      </c>
      <c r="AW133" s="2">
        <f t="shared" si="137"/>
        <v>0.466666666666667</v>
      </c>
      <c r="AX133" s="1">
        <f t="shared" si="134"/>
        <v>253.750123075301</v>
      </c>
    </row>
    <row r="134" s="1" customFormat="1" ht="16.8" spans="1:51">
      <c r="A134" s="6"/>
      <c r="B134" s="6"/>
      <c r="C134" s="8">
        <v>11</v>
      </c>
      <c r="D134" s="32">
        <v>-2.63476666666667</v>
      </c>
      <c r="E134" s="12">
        <f t="shared" si="135"/>
        <v>7.13935483870968</v>
      </c>
      <c r="F134" s="8" t="s">
        <v>111</v>
      </c>
      <c r="G134" s="6">
        <v>12</v>
      </c>
      <c r="H134" s="11">
        <f t="shared" si="119"/>
        <v>-2.63476666666667</v>
      </c>
      <c r="I134" s="11">
        <f t="shared" si="120"/>
        <v>270.515233333333</v>
      </c>
      <c r="J134" s="11">
        <f t="shared" si="121"/>
        <v>0.012314736302947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1.09682250777183</v>
      </c>
      <c r="P134" s="11">
        <f t="shared" si="124"/>
        <v>0.0135070799543472</v>
      </c>
      <c r="Q134" s="15">
        <f t="shared" si="125"/>
        <v>0.00351184078813027</v>
      </c>
      <c r="R134" s="11">
        <f t="shared" si="126"/>
        <v>0.1355172</v>
      </c>
      <c r="S134" s="16">
        <f t="shared" si="127"/>
        <v>0.0259143546954207</v>
      </c>
      <c r="T134" s="3">
        <v>0.01</v>
      </c>
      <c r="U134" s="17">
        <f t="shared" si="128"/>
        <v>0.000259143546954207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0.00574914354695421</v>
      </c>
      <c r="AU134" s="24">
        <f t="shared" si="132"/>
        <v>52.122</v>
      </c>
      <c r="AV134" s="1">
        <f t="shared" si="133"/>
        <v>0.26</v>
      </c>
      <c r="AW134" s="2">
        <f t="shared" si="137"/>
        <v>0.466666666666667</v>
      </c>
      <c r="AX134" s="1">
        <f t="shared" si="134"/>
        <v>243.601050018887</v>
      </c>
      <c r="AY134" s="1">
        <f>SUM(AX123:AX134)</f>
        <v>5130.6956745808</v>
      </c>
    </row>
    <row r="135" s="1" customFormat="1" ht="16.8" spans="1:46">
      <c r="A135" s="6"/>
      <c r="B135" s="6"/>
      <c r="C135" s="8">
        <v>12</v>
      </c>
      <c r="D135" s="32">
        <v>-11.6023225806452</v>
      </c>
      <c r="E135" s="12">
        <f t="shared" si="135"/>
        <v>-2.63476666666667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-12.9706774193548</v>
      </c>
      <c r="E139" s="8"/>
      <c r="F139" s="8"/>
      <c r="G139" s="6">
        <v>1</v>
      </c>
      <c r="H139" s="11">
        <f t="shared" ref="H139:H150" si="138">E140</f>
        <v>-12.9706774193548</v>
      </c>
      <c r="I139" s="11">
        <f t="shared" ref="I139:I150" si="139">H139+273.15</f>
        <v>260.179322580645</v>
      </c>
      <c r="J139" s="11">
        <f t="shared" ref="J139:J150" si="140">EXP(($C$18*(I139-$C$16))/($C$19*I139*$C$16))</f>
        <v>0.00294737587340389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0.000839117911158088</v>
      </c>
      <c r="Q139" s="15">
        <f t="shared" ref="Q139:Q150" si="144">P139*$B$125</f>
        <v>0.000218170656901103</v>
      </c>
      <c r="R139" s="11">
        <f t="shared" ref="R139:R150" si="145">L139*$B$125</f>
        <v>0.074022</v>
      </c>
      <c r="S139" s="16">
        <f t="shared" ref="S139:S150" si="146">Q139/R139</f>
        <v>0.00294737587340389</v>
      </c>
      <c r="T139" s="3">
        <v>0.01</v>
      </c>
      <c r="U139" s="17">
        <f t="shared" ref="U139:U150" si="147">S139*T139</f>
        <v>2.94737587340389e-5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0.00551947375873404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0.375</v>
      </c>
      <c r="AX139" s="1">
        <f t="shared" ref="AX139:AX150" si="153">AW139*10000*AV139*0.67*AU139*AT139</f>
        <v>102.651324750464</v>
      </c>
      <c r="AZ139" s="2">
        <f>$E$12/12</f>
        <v>0.05</v>
      </c>
      <c r="BA139" s="1">
        <f t="shared" ref="BA139:BA150" si="154">AZ139*10000*AV139*0.67*AU139*AT139</f>
        <v>13.6868433000619</v>
      </c>
    </row>
    <row r="140" s="1" customFormat="1" ht="16.8" spans="1:53">
      <c r="A140" s="6" t="s">
        <v>110</v>
      </c>
      <c r="B140" s="6">
        <v>1</v>
      </c>
      <c r="C140" s="8">
        <v>1</v>
      </c>
      <c r="D140" s="32">
        <v>-15.7518387096774</v>
      </c>
      <c r="E140" s="12">
        <f t="shared" ref="E140:E151" si="155">D139</f>
        <v>-12.9706774193548</v>
      </c>
      <c r="F140" s="8" t="s">
        <v>109</v>
      </c>
      <c r="G140" s="6">
        <v>2</v>
      </c>
      <c r="H140" s="11">
        <f t="shared" si="138"/>
        <v>-15.7518387096774</v>
      </c>
      <c r="I140" s="11">
        <f t="shared" si="139"/>
        <v>257.398161290323</v>
      </c>
      <c r="J140" s="11">
        <f t="shared" si="140"/>
        <v>0.00196709807491446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0.568560882088842</v>
      </c>
      <c r="P140" s="11">
        <f t="shared" si="143"/>
        <v>0.00111841501662863</v>
      </c>
      <c r="Q140" s="15">
        <f t="shared" si="144"/>
        <v>0.000290787904323443</v>
      </c>
      <c r="R140" s="11">
        <f t="shared" si="145"/>
        <v>0.074022</v>
      </c>
      <c r="S140" s="16">
        <f t="shared" si="146"/>
        <v>0.00392839837242229</v>
      </c>
      <c r="T140" s="3">
        <v>0.01</v>
      </c>
      <c r="U140" s="17">
        <f t="shared" si="147"/>
        <v>3.92839837242229e-5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0.00552928398372422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0.375</v>
      </c>
      <c r="AX140" s="1">
        <f t="shared" si="153"/>
        <v>102.833775584613</v>
      </c>
      <c r="AZ140" s="2">
        <f t="shared" ref="AZ140:AZ150" si="158">$E$12/12</f>
        <v>0.05</v>
      </c>
      <c r="BA140" s="1">
        <f t="shared" si="154"/>
        <v>13.7111700779483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32">
        <v>-9.29660714285714</v>
      </c>
      <c r="E141" s="12">
        <f t="shared" si="155"/>
        <v>-15.7518387096774</v>
      </c>
      <c r="F141" s="8" t="s">
        <v>109</v>
      </c>
      <c r="G141" s="6">
        <v>3</v>
      </c>
      <c r="H141" s="11">
        <f t="shared" si="138"/>
        <v>-9.29660714285714</v>
      </c>
      <c r="I141" s="11">
        <f t="shared" si="139"/>
        <v>263.853392857143</v>
      </c>
      <c r="J141" s="11">
        <f t="shared" si="140"/>
        <v>0.00496306387041912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0.852142467072213</v>
      </c>
      <c r="P141" s="11">
        <f t="shared" si="143"/>
        <v>0.00422923749077592</v>
      </c>
      <c r="Q141" s="15">
        <f t="shared" si="144"/>
        <v>0.00109960174760174</v>
      </c>
      <c r="R141" s="11">
        <f t="shared" si="145"/>
        <v>0.074022</v>
      </c>
      <c r="S141" s="16">
        <f t="shared" si="146"/>
        <v>0.0148550667045168</v>
      </c>
      <c r="T141" s="3">
        <v>0.01</v>
      </c>
      <c r="U141" s="17">
        <f t="shared" si="147"/>
        <v>0.000148550667045168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0.00563855066704517</v>
      </c>
      <c r="AU141" s="24">
        <f t="shared" si="151"/>
        <v>28.47</v>
      </c>
      <c r="AV141" s="1">
        <f t="shared" si="152"/>
        <v>0.26</v>
      </c>
      <c r="AW141" s="2">
        <f t="shared" si="157"/>
        <v>0.375</v>
      </c>
      <c r="AX141" s="1">
        <f t="shared" si="153"/>
        <v>104.865920365849</v>
      </c>
      <c r="AZ141" s="2">
        <f t="shared" si="158"/>
        <v>0.05</v>
      </c>
      <c r="BA141" s="1">
        <f t="shared" si="154"/>
        <v>13.9821227154466</v>
      </c>
    </row>
    <row r="142" s="1" customFormat="1" ht="16.8" spans="1:53">
      <c r="A142" s="6"/>
      <c r="B142" s="6"/>
      <c r="C142" s="8">
        <v>3</v>
      </c>
      <c r="D142" s="32">
        <v>1.34467741935484</v>
      </c>
      <c r="E142" s="12">
        <f t="shared" si="155"/>
        <v>-9.29660714285714</v>
      </c>
      <c r="F142" s="8" t="s">
        <v>109</v>
      </c>
      <c r="G142" s="6">
        <v>4</v>
      </c>
      <c r="H142" s="11">
        <f t="shared" si="138"/>
        <v>1.34467741935484</v>
      </c>
      <c r="I142" s="11">
        <f t="shared" si="139"/>
        <v>274.494677419355</v>
      </c>
      <c r="J142" s="11">
        <f t="shared" si="140"/>
        <v>0.0207512557449526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1.13261322958144</v>
      </c>
      <c r="P142" s="11">
        <f t="shared" si="143"/>
        <v>0.0235031467871611</v>
      </c>
      <c r="Q142" s="15">
        <f t="shared" si="144"/>
        <v>0.00611081816466188</v>
      </c>
      <c r="R142" s="11">
        <f t="shared" si="145"/>
        <v>0.074022</v>
      </c>
      <c r="S142" s="16">
        <f t="shared" si="146"/>
        <v>0.0825540807416968</v>
      </c>
      <c r="T142" s="3">
        <v>0.01</v>
      </c>
      <c r="U142" s="17">
        <f t="shared" si="147"/>
        <v>0.000825540807416968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0.00631554080741697</v>
      </c>
      <c r="AU142" s="24">
        <f t="shared" si="151"/>
        <v>28.47</v>
      </c>
      <c r="AV142" s="1">
        <f t="shared" si="152"/>
        <v>0.26</v>
      </c>
      <c r="AW142" s="2">
        <f t="shared" si="157"/>
        <v>0.375</v>
      </c>
      <c r="AX142" s="1">
        <f t="shared" si="153"/>
        <v>117.456601613713</v>
      </c>
      <c r="AZ142" s="2">
        <f t="shared" si="158"/>
        <v>0.05</v>
      </c>
      <c r="BA142" s="1">
        <f t="shared" si="154"/>
        <v>15.6608802151617</v>
      </c>
    </row>
    <row r="143" s="1" customFormat="1" ht="16.8" spans="1:53">
      <c r="A143" s="6"/>
      <c r="B143" s="6"/>
      <c r="C143" s="8">
        <v>4</v>
      </c>
      <c r="D143" s="32">
        <v>8.4188</v>
      </c>
      <c r="E143" s="12">
        <f t="shared" si="155"/>
        <v>1.34467741935484</v>
      </c>
      <c r="F143" s="8" t="s">
        <v>109</v>
      </c>
      <c r="G143" s="6">
        <v>5</v>
      </c>
      <c r="H143" s="11">
        <f t="shared" si="138"/>
        <v>8.4188</v>
      </c>
      <c r="I143" s="11">
        <f t="shared" si="139"/>
        <v>281.5688</v>
      </c>
      <c r="J143" s="11">
        <f t="shared" si="140"/>
        <v>0.0505921237722855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1.05365457865456</v>
      </c>
      <c r="O143" s="11">
        <f t="shared" si="156"/>
        <v>0.340155504139714</v>
      </c>
      <c r="P143" s="11">
        <f t="shared" si="143"/>
        <v>0.0172091893672606</v>
      </c>
      <c r="Q143" s="15">
        <f t="shared" si="144"/>
        <v>0.00447438923548775</v>
      </c>
      <c r="R143" s="11">
        <f t="shared" si="145"/>
        <v>0.074022</v>
      </c>
      <c r="S143" s="16">
        <f t="shared" si="146"/>
        <v>0.0604467487434513</v>
      </c>
      <c r="T143" s="3">
        <v>0.01</v>
      </c>
      <c r="U143" s="17">
        <f t="shared" si="147"/>
        <v>0.000604467487434513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0.0105544674874345</v>
      </c>
      <c r="AU143" s="24">
        <f t="shared" si="151"/>
        <v>28.47</v>
      </c>
      <c r="AV143" s="1">
        <f t="shared" si="152"/>
        <v>0.26</v>
      </c>
      <c r="AW143" s="2">
        <f t="shared" si="157"/>
        <v>0.375</v>
      </c>
      <c r="AX143" s="1">
        <f t="shared" si="153"/>
        <v>196.292276579163</v>
      </c>
      <c r="AZ143" s="2">
        <f t="shared" si="158"/>
        <v>0.05</v>
      </c>
      <c r="BA143" s="1">
        <f t="shared" si="154"/>
        <v>26.1723035438884</v>
      </c>
    </row>
    <row r="144" s="1" customFormat="1" ht="16.8" spans="1:53">
      <c r="A144" s="6"/>
      <c r="B144" s="6"/>
      <c r="C144" s="8">
        <v>5</v>
      </c>
      <c r="D144" s="32">
        <v>14.6376774193548</v>
      </c>
      <c r="E144" s="12">
        <f t="shared" si="155"/>
        <v>8.4188</v>
      </c>
      <c r="F144" s="8" t="s">
        <v>111</v>
      </c>
      <c r="G144" s="6">
        <v>6</v>
      </c>
      <c r="H144" s="11">
        <f t="shared" si="138"/>
        <v>14.6376774193548</v>
      </c>
      <c r="I144" s="11">
        <f t="shared" si="139"/>
        <v>287.787677419355</v>
      </c>
      <c r="J144" s="11">
        <f t="shared" si="140"/>
        <v>0.106810336468014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0.607646314772453</v>
      </c>
      <c r="P144" s="11">
        <f t="shared" si="143"/>
        <v>0.0649029073343943</v>
      </c>
      <c r="Q144" s="15">
        <f t="shared" si="144"/>
        <v>0.0168747559069425</v>
      </c>
      <c r="R144" s="11">
        <f t="shared" si="145"/>
        <v>0.074022</v>
      </c>
      <c r="S144" s="16">
        <f t="shared" si="146"/>
        <v>0.227969467279221</v>
      </c>
      <c r="T144" s="3">
        <v>0.01</v>
      </c>
      <c r="U144" s="17">
        <f t="shared" si="147"/>
        <v>0.00227969467279221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0.0122296946727922</v>
      </c>
      <c r="AU144" s="24">
        <f t="shared" si="151"/>
        <v>28.47</v>
      </c>
      <c r="AV144" s="1">
        <f t="shared" si="152"/>
        <v>0.26</v>
      </c>
      <c r="AW144" s="2">
        <f t="shared" si="157"/>
        <v>0.375</v>
      </c>
      <c r="AX144" s="1">
        <f t="shared" si="153"/>
        <v>227.448197841193</v>
      </c>
      <c r="AZ144" s="2">
        <f t="shared" si="158"/>
        <v>0.05</v>
      </c>
      <c r="BA144" s="1">
        <f t="shared" si="154"/>
        <v>30.3264263788257</v>
      </c>
    </row>
    <row r="145" s="1" customFormat="1" ht="16.8" spans="1:53">
      <c r="A145" s="6"/>
      <c r="B145" s="6"/>
      <c r="C145" s="8">
        <v>6</v>
      </c>
      <c r="D145" s="32">
        <v>19.2370333333333</v>
      </c>
      <c r="E145" s="12">
        <f t="shared" si="155"/>
        <v>14.6376774193548</v>
      </c>
      <c r="F145" s="8" t="s">
        <v>109</v>
      </c>
      <c r="G145" s="6">
        <v>7</v>
      </c>
      <c r="H145" s="11">
        <f t="shared" si="138"/>
        <v>19.2370333333333</v>
      </c>
      <c r="I145" s="11">
        <f t="shared" si="139"/>
        <v>292.387033333333</v>
      </c>
      <c r="J145" s="11">
        <f t="shared" si="140"/>
        <v>0.181864886613318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0.827443407438059</v>
      </c>
      <c r="P145" s="11">
        <f t="shared" si="143"/>
        <v>0.15048290147266</v>
      </c>
      <c r="Q145" s="15">
        <f t="shared" si="144"/>
        <v>0.0391255543828916</v>
      </c>
      <c r="R145" s="11">
        <f t="shared" si="145"/>
        <v>0.074022</v>
      </c>
      <c r="S145" s="16">
        <f t="shared" si="146"/>
        <v>0.528566566465262</v>
      </c>
      <c r="T145" s="3">
        <v>0.01</v>
      </c>
      <c r="U145" s="17">
        <f t="shared" si="147"/>
        <v>0.00528566566465262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0.0152356656646526</v>
      </c>
      <c r="AU145" s="24">
        <f t="shared" si="151"/>
        <v>28.47</v>
      </c>
      <c r="AV145" s="1">
        <f t="shared" si="152"/>
        <v>0.26</v>
      </c>
      <c r="AW145" s="2">
        <f t="shared" si="157"/>
        <v>0.375</v>
      </c>
      <c r="AX145" s="1">
        <f t="shared" si="153"/>
        <v>283.353329012015</v>
      </c>
      <c r="AZ145" s="2">
        <f t="shared" si="158"/>
        <v>0.05</v>
      </c>
      <c r="BA145" s="1">
        <f t="shared" si="154"/>
        <v>37.7804438682686</v>
      </c>
    </row>
    <row r="146" s="1" customFormat="1" ht="16.8" spans="1:53">
      <c r="A146" s="6"/>
      <c r="B146" s="6"/>
      <c r="C146" s="8">
        <v>7</v>
      </c>
      <c r="D146" s="32">
        <v>24.7542903225806</v>
      </c>
      <c r="E146" s="12">
        <f t="shared" si="155"/>
        <v>19.2370333333333</v>
      </c>
      <c r="F146" s="8" t="s">
        <v>109</v>
      </c>
      <c r="G146" s="6">
        <v>8</v>
      </c>
      <c r="H146" s="11">
        <f t="shared" si="138"/>
        <v>24.7542903225806</v>
      </c>
      <c r="I146" s="11">
        <f t="shared" si="139"/>
        <v>297.904290322581</v>
      </c>
      <c r="J146" s="11">
        <f t="shared" si="140"/>
        <v>0.336974366348848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0.961660505965399</v>
      </c>
      <c r="P146" s="11">
        <f t="shared" si="143"/>
        <v>0.324054939640403</v>
      </c>
      <c r="Q146" s="15">
        <f t="shared" si="144"/>
        <v>0.0842542843065047</v>
      </c>
      <c r="R146" s="11">
        <f t="shared" si="145"/>
        <v>0.074022</v>
      </c>
      <c r="S146" s="16">
        <f t="shared" si="146"/>
        <v>1.13823301594802</v>
      </c>
      <c r="T146" s="3">
        <v>0.01</v>
      </c>
      <c r="U146" s="17">
        <f t="shared" si="147"/>
        <v>0.0113823301594802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0.0213323301594802</v>
      </c>
      <c r="AU146" s="24">
        <f t="shared" si="151"/>
        <v>28.47</v>
      </c>
      <c r="AV146" s="1">
        <f t="shared" si="152"/>
        <v>0.26</v>
      </c>
      <c r="AW146" s="2">
        <f t="shared" si="157"/>
        <v>0.375</v>
      </c>
      <c r="AX146" s="1">
        <f t="shared" si="153"/>
        <v>396.739262945092</v>
      </c>
      <c r="AZ146" s="2">
        <f t="shared" si="158"/>
        <v>0.05</v>
      </c>
      <c r="BA146" s="1">
        <f t="shared" si="154"/>
        <v>52.898568392679</v>
      </c>
    </row>
    <row r="147" s="1" customFormat="1" ht="16.8" spans="1:53">
      <c r="A147" s="6"/>
      <c r="B147" s="6"/>
      <c r="C147" s="8">
        <v>8</v>
      </c>
      <c r="D147" s="32">
        <v>20.7454193548387</v>
      </c>
      <c r="E147" s="12">
        <f t="shared" si="155"/>
        <v>24.7542903225806</v>
      </c>
      <c r="F147" s="8" t="s">
        <v>109</v>
      </c>
      <c r="G147" s="6">
        <v>9</v>
      </c>
      <c r="H147" s="11">
        <f t="shared" si="138"/>
        <v>20.7454193548387</v>
      </c>
      <c r="I147" s="11">
        <f t="shared" si="139"/>
        <v>293.895419354839</v>
      </c>
      <c r="J147" s="11">
        <f t="shared" si="140"/>
        <v>0.215762423633168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0.922305566324996</v>
      </c>
      <c r="P147" s="11">
        <f t="shared" si="143"/>
        <v>0.198998884320643</v>
      </c>
      <c r="Q147" s="15">
        <f t="shared" si="144"/>
        <v>0.0517397099233671</v>
      </c>
      <c r="R147" s="11">
        <f t="shared" si="145"/>
        <v>0.074022</v>
      </c>
      <c r="S147" s="16">
        <f t="shared" si="146"/>
        <v>0.698977465123437</v>
      </c>
      <c r="T147" s="3">
        <v>0.01</v>
      </c>
      <c r="U147" s="17">
        <f t="shared" si="147"/>
        <v>0.00698977465123437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0.0169397746512344</v>
      </c>
      <c r="AU147" s="24">
        <f t="shared" si="151"/>
        <v>28.47</v>
      </c>
      <c r="AV147" s="1">
        <f t="shared" si="152"/>
        <v>0.26</v>
      </c>
      <c r="AW147" s="2">
        <f t="shared" si="157"/>
        <v>0.375</v>
      </c>
      <c r="AX147" s="1">
        <f t="shared" si="153"/>
        <v>315.04639480746</v>
      </c>
      <c r="AZ147" s="2">
        <f t="shared" si="158"/>
        <v>0.05</v>
      </c>
      <c r="BA147" s="1">
        <f t="shared" si="154"/>
        <v>42.006185974328</v>
      </c>
    </row>
    <row r="148" s="1" customFormat="1" ht="16.8" spans="1:53">
      <c r="A148" s="6"/>
      <c r="B148" s="6"/>
      <c r="C148" s="8">
        <v>9</v>
      </c>
      <c r="D148" s="32">
        <v>16.2481333333333</v>
      </c>
      <c r="E148" s="12">
        <f t="shared" si="155"/>
        <v>20.7454193548387</v>
      </c>
      <c r="F148" s="8" t="s">
        <v>109</v>
      </c>
      <c r="G148" s="6">
        <v>10</v>
      </c>
      <c r="H148" s="11">
        <f t="shared" si="138"/>
        <v>16.2481333333333</v>
      </c>
      <c r="I148" s="11">
        <f t="shared" si="139"/>
        <v>289.398133333333</v>
      </c>
      <c r="J148" s="11">
        <f t="shared" si="140"/>
        <v>0.128937972055013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1.00800668200435</v>
      </c>
      <c r="P148" s="11">
        <f t="shared" si="143"/>
        <v>0.129970337395544</v>
      </c>
      <c r="Q148" s="15">
        <f t="shared" si="144"/>
        <v>0.0337922877228414</v>
      </c>
      <c r="R148" s="11">
        <f t="shared" si="145"/>
        <v>0.074022</v>
      </c>
      <c r="S148" s="16">
        <f t="shared" si="146"/>
        <v>0.456516815579711</v>
      </c>
      <c r="T148" s="3">
        <v>0.01</v>
      </c>
      <c r="U148" s="17">
        <f t="shared" si="147"/>
        <v>0.00456516815579711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0.0100551681557971</v>
      </c>
      <c r="AU148" s="24">
        <f t="shared" si="151"/>
        <v>28.47</v>
      </c>
      <c r="AV148" s="1">
        <f t="shared" si="152"/>
        <v>0.26</v>
      </c>
      <c r="AW148" s="2">
        <f t="shared" si="157"/>
        <v>0.375</v>
      </c>
      <c r="AX148" s="1">
        <f t="shared" si="153"/>
        <v>187.006293878639</v>
      </c>
      <c r="AZ148" s="2">
        <f t="shared" si="158"/>
        <v>0.05</v>
      </c>
      <c r="BA148" s="1">
        <f t="shared" si="154"/>
        <v>24.9341725171518</v>
      </c>
    </row>
    <row r="149" s="1" customFormat="1" ht="16.8" spans="1:53">
      <c r="A149" s="6"/>
      <c r="B149" s="6"/>
      <c r="C149" s="8">
        <v>10</v>
      </c>
      <c r="D149" s="32">
        <v>7.13935483870968</v>
      </c>
      <c r="E149" s="12">
        <f t="shared" si="155"/>
        <v>16.2481333333333</v>
      </c>
      <c r="F149" s="8" t="s">
        <v>109</v>
      </c>
      <c r="G149" s="6">
        <v>11</v>
      </c>
      <c r="H149" s="11">
        <f t="shared" si="138"/>
        <v>7.13935483870968</v>
      </c>
      <c r="I149" s="11">
        <f t="shared" si="139"/>
        <v>280.28935483871</v>
      </c>
      <c r="J149" s="11">
        <f t="shared" si="140"/>
        <v>0.0432045270297748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0.834134527378369</v>
      </c>
      <c r="O149" s="11">
        <f t="shared" si="156"/>
        <v>0.32860181723044</v>
      </c>
      <c r="P149" s="11">
        <f t="shared" si="143"/>
        <v>0.0141970860945657</v>
      </c>
      <c r="Q149" s="15">
        <f t="shared" si="144"/>
        <v>0.00369124238458707</v>
      </c>
      <c r="R149" s="11">
        <f t="shared" si="145"/>
        <v>0.074022</v>
      </c>
      <c r="S149" s="16">
        <f t="shared" si="146"/>
        <v>0.0498668285724119</v>
      </c>
      <c r="T149" s="3">
        <v>0.01</v>
      </c>
      <c r="U149" s="17">
        <f t="shared" si="147"/>
        <v>0.000498668285724119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0.00598866828572412</v>
      </c>
      <c r="AU149" s="24">
        <f t="shared" si="151"/>
        <v>28.47</v>
      </c>
      <c r="AV149" s="1">
        <f t="shared" si="152"/>
        <v>0.26</v>
      </c>
      <c r="AW149" s="2">
        <f t="shared" si="157"/>
        <v>0.375</v>
      </c>
      <c r="AX149" s="1">
        <f t="shared" si="153"/>
        <v>111.377417466275</v>
      </c>
      <c r="AZ149" s="2">
        <f t="shared" si="158"/>
        <v>0.05</v>
      </c>
      <c r="BA149" s="1">
        <f t="shared" si="154"/>
        <v>14.8503223288367</v>
      </c>
    </row>
    <row r="150" s="1" customFormat="1" ht="16.8" spans="1:54">
      <c r="A150" s="6"/>
      <c r="B150" s="6"/>
      <c r="C150" s="8">
        <v>11</v>
      </c>
      <c r="D150" s="32">
        <v>-2.63476666666667</v>
      </c>
      <c r="E150" s="12">
        <f t="shared" si="155"/>
        <v>7.13935483870968</v>
      </c>
      <c r="F150" s="8" t="s">
        <v>111</v>
      </c>
      <c r="G150" s="6">
        <v>12</v>
      </c>
      <c r="H150" s="11">
        <f t="shared" si="138"/>
        <v>-2.63476666666667</v>
      </c>
      <c r="I150" s="11">
        <f t="shared" si="139"/>
        <v>270.515233333333</v>
      </c>
      <c r="J150" s="11">
        <f t="shared" si="140"/>
        <v>0.012314736302947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0.599104731135875</v>
      </c>
      <c r="P150" s="11">
        <f t="shared" si="143"/>
        <v>0.00737781678178629</v>
      </c>
      <c r="Q150" s="15">
        <f t="shared" si="144"/>
        <v>0.00191823236326443</v>
      </c>
      <c r="R150" s="11">
        <f t="shared" si="145"/>
        <v>0.074022</v>
      </c>
      <c r="S150" s="16">
        <f t="shared" si="146"/>
        <v>0.0259143546954207</v>
      </c>
      <c r="T150" s="3">
        <v>0.01</v>
      </c>
      <c r="U150" s="17">
        <f t="shared" si="147"/>
        <v>0.000259143546954207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0.00574914354695421</v>
      </c>
      <c r="AU150" s="24">
        <f t="shared" si="151"/>
        <v>28.47</v>
      </c>
      <c r="AV150" s="1">
        <f t="shared" si="152"/>
        <v>0.26</v>
      </c>
      <c r="AW150" s="2">
        <f t="shared" si="157"/>
        <v>0.375</v>
      </c>
      <c r="AX150" s="1">
        <f t="shared" si="153"/>
        <v>106.922729787702</v>
      </c>
      <c r="AY150" s="1">
        <f>SUM(AX139:AX150)</f>
        <v>2251.99352463218</v>
      </c>
      <c r="AZ150" s="2">
        <f t="shared" si="158"/>
        <v>0.05</v>
      </c>
      <c r="BA150" s="1">
        <f t="shared" si="154"/>
        <v>14.2563639716936</v>
      </c>
      <c r="BB150" s="1">
        <f>SUM(BA139:BA150)</f>
        <v>300.26580328429</v>
      </c>
    </row>
    <row r="151" s="1" customFormat="1" ht="16.8" spans="1:46">
      <c r="A151" s="6"/>
      <c r="B151" s="6"/>
      <c r="C151" s="8">
        <v>12</v>
      </c>
      <c r="D151" s="32">
        <v>-11.6023225806452</v>
      </c>
      <c r="E151" s="12">
        <f t="shared" si="155"/>
        <v>-2.63476666666667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pane xSplit="4" topLeftCell="E1" activePane="topRight" state="frozen"/>
      <selection/>
      <selection pane="topRight" activeCell="K17" sqref="K17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795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118</v>
      </c>
      <c r="F4" s="3">
        <v>1433.9025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1.6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120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1380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2700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7.4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4.1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0.2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AV40+AV55+AV71+AV87+AV102+AY118+AY134+AY150+BB150+AG118</f>
        <v>71650897.9292969</v>
      </c>
      <c r="J16" s="10" t="s">
        <v>35</v>
      </c>
      <c r="K16" s="10">
        <f>I16/(10000*1000)</f>
        <v>7.16508979292969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1433.9025</v>
      </c>
      <c r="C29" s="8" t="s">
        <v>108</v>
      </c>
      <c r="D29" s="9">
        <v>-17.2291935483871</v>
      </c>
      <c r="E29" s="8"/>
      <c r="F29" s="8"/>
      <c r="G29" s="6">
        <v>1</v>
      </c>
      <c r="H29" s="11">
        <f t="shared" ref="H29:H40" si="0">E30</f>
        <v>-17.2291935483871</v>
      </c>
      <c r="I29" s="11">
        <f t="shared" ref="I29:I40" si="1">H29+273.15</f>
        <v>255.920806451613</v>
      </c>
      <c r="J29" s="11">
        <f t="shared" ref="J29:J40" si="2">EXP(($C$18*(I29-$C$16))/($C$19*I29*$C$16))</f>
        <v>0.00158121117713606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0.00188941888326945</v>
      </c>
      <c r="Q29" s="15">
        <f t="shared" ref="Q29:Q40" si="6">P29*$B$31</f>
        <v>0.000453460531984667</v>
      </c>
      <c r="R29" s="11">
        <f t="shared" ref="R29:R40" si="7">L29*$B$31</f>
        <v>0.2867805</v>
      </c>
      <c r="S29" s="16">
        <f t="shared" ref="S29:S40" si="8">Q29/R29</f>
        <v>0.00158121117713606</v>
      </c>
      <c r="T29" s="3">
        <v>0.01</v>
      </c>
      <c r="U29" s="17">
        <f t="shared" ref="U29:U40" si="9">S29*T29</f>
        <v>1.58121117713606e-5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0.0219158121117714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9.83333333333333</v>
      </c>
      <c r="AU29" s="1">
        <f t="shared" ref="AU29:AU40" si="17">AT29*10000*AS29*0.67*AR29*AQ29</f>
        <v>41407.8565436323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-21.7631935483871</v>
      </c>
      <c r="E30" s="12">
        <f t="shared" ref="E30:E41" si="18">D29</f>
        <v>-17.2291935483871</v>
      </c>
      <c r="F30" s="8" t="s">
        <v>109</v>
      </c>
      <c r="G30" s="6">
        <v>2</v>
      </c>
      <c r="H30" s="11">
        <f t="shared" si="0"/>
        <v>-21.7631935483871</v>
      </c>
      <c r="I30" s="11">
        <f t="shared" si="1"/>
        <v>251.386806451613</v>
      </c>
      <c r="J30" s="11">
        <f t="shared" si="2"/>
        <v>0.000796119090446339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2.38794808111673</v>
      </c>
      <c r="P30" s="11">
        <f t="shared" si="5"/>
        <v>0.00190109105437173</v>
      </c>
      <c r="Q30" s="15">
        <f t="shared" si="6"/>
        <v>0.000456261853049216</v>
      </c>
      <c r="R30" s="11">
        <f t="shared" si="7"/>
        <v>0.2867805</v>
      </c>
      <c r="S30" s="16">
        <f t="shared" si="8"/>
        <v>0.00159097934848853</v>
      </c>
      <c r="T30" s="3">
        <v>0.01</v>
      </c>
      <c r="U30" s="17">
        <f t="shared" si="9"/>
        <v>1.59097934848853e-5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0.0219159097934849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9.83333333333333</v>
      </c>
      <c r="AU30" s="1">
        <f t="shared" si="17"/>
        <v>41408.0411040018</v>
      </c>
    </row>
    <row r="31" s="1" customFormat="1" ht="16.8" spans="1:47">
      <c r="A31" s="6" t="s">
        <v>72</v>
      </c>
      <c r="B31" s="6">
        <f>G4</f>
        <v>0.24</v>
      </c>
      <c r="C31" s="8">
        <v>2</v>
      </c>
      <c r="D31" s="9">
        <v>-15.3321785714286</v>
      </c>
      <c r="E31" s="12">
        <f t="shared" si="18"/>
        <v>-21.7631935483871</v>
      </c>
      <c r="F31" s="8" t="s">
        <v>109</v>
      </c>
      <c r="G31" s="6">
        <v>3</v>
      </c>
      <c r="H31" s="11">
        <f t="shared" si="0"/>
        <v>-15.3321785714286</v>
      </c>
      <c r="I31" s="11">
        <f t="shared" si="1"/>
        <v>257.817821428571</v>
      </c>
      <c r="J31" s="11">
        <f t="shared" si="2"/>
        <v>0.00209202621707116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3.58096574006236</v>
      </c>
      <c r="P31" s="11">
        <f t="shared" si="5"/>
        <v>0.00749147421064409</v>
      </c>
      <c r="Q31" s="15">
        <f t="shared" si="6"/>
        <v>0.00179795381055458</v>
      </c>
      <c r="R31" s="11">
        <f t="shared" si="7"/>
        <v>0.2867805</v>
      </c>
      <c r="S31" s="16">
        <f t="shared" si="8"/>
        <v>0.00626944234546833</v>
      </c>
      <c r="T31" s="3">
        <v>0.01</v>
      </c>
      <c r="U31" s="17">
        <f t="shared" si="9"/>
        <v>6.26944234546833e-5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0.0219626944234547</v>
      </c>
      <c r="AR31" s="24">
        <f t="shared" si="15"/>
        <v>119.491875</v>
      </c>
      <c r="AS31" s="1">
        <f t="shared" si="16"/>
        <v>0.24</v>
      </c>
      <c r="AT31" s="2">
        <f t="shared" si="20"/>
        <v>9.83333333333333</v>
      </c>
      <c r="AU31" s="1">
        <f t="shared" si="17"/>
        <v>41496.4362424687</v>
      </c>
    </row>
    <row r="32" s="1" customFormat="1" ht="16.8" spans="1:47">
      <c r="A32" s="6"/>
      <c r="B32" s="6"/>
      <c r="C32" s="8">
        <v>3</v>
      </c>
      <c r="D32" s="9">
        <v>-2.53848387096774</v>
      </c>
      <c r="E32" s="12">
        <f t="shared" si="18"/>
        <v>-15.3321785714286</v>
      </c>
      <c r="F32" s="8" t="s">
        <v>109</v>
      </c>
      <c r="G32" s="6">
        <v>4</v>
      </c>
      <c r="H32" s="11">
        <f t="shared" si="0"/>
        <v>-2.53848387096774</v>
      </c>
      <c r="I32" s="11">
        <f t="shared" si="1"/>
        <v>270.611516129032</v>
      </c>
      <c r="J32" s="11">
        <f t="shared" si="2"/>
        <v>0.0124734576756709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4.76839301585171</v>
      </c>
      <c r="P32" s="11">
        <f t="shared" si="5"/>
        <v>0.0594783484641912</v>
      </c>
      <c r="Q32" s="15">
        <f t="shared" si="6"/>
        <v>0.0142748036314059</v>
      </c>
      <c r="R32" s="11">
        <f t="shared" si="7"/>
        <v>0.2867805</v>
      </c>
      <c r="S32" s="16">
        <f t="shared" si="8"/>
        <v>0.0497760608946769</v>
      </c>
      <c r="T32" s="3">
        <v>0.01</v>
      </c>
      <c r="U32" s="17">
        <f t="shared" si="9"/>
        <v>0.000497760608946769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0.0223977606089468</v>
      </c>
      <c r="AR32" s="24">
        <f t="shared" si="15"/>
        <v>119.491875</v>
      </c>
      <c r="AS32" s="1">
        <f t="shared" si="16"/>
        <v>0.24</v>
      </c>
      <c r="AT32" s="2">
        <f t="shared" si="20"/>
        <v>9.83333333333333</v>
      </c>
      <c r="AU32" s="1">
        <f t="shared" si="17"/>
        <v>42318.4526981658</v>
      </c>
    </row>
    <row r="33" s="1" customFormat="1" ht="16.8" spans="1:47">
      <c r="A33" s="6"/>
      <c r="B33" s="6"/>
      <c r="C33" s="8">
        <v>4</v>
      </c>
      <c r="D33" s="9">
        <v>5.72603333333333</v>
      </c>
      <c r="E33" s="12">
        <f t="shared" si="18"/>
        <v>-2.53848387096774</v>
      </c>
      <c r="F33" s="8" t="s">
        <v>109</v>
      </c>
      <c r="G33" s="6">
        <v>5</v>
      </c>
      <c r="H33" s="11">
        <f t="shared" si="0"/>
        <v>5.72603333333333</v>
      </c>
      <c r="I33" s="11">
        <f t="shared" si="1"/>
        <v>278.876033333333</v>
      </c>
      <c r="J33" s="11">
        <f t="shared" si="2"/>
        <v>0.0362302390893642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4.47346893401815</v>
      </c>
      <c r="O33" s="11">
        <f t="shared" si="19"/>
        <v>1.43036448336938</v>
      </c>
      <c r="P33" s="11">
        <f t="shared" si="5"/>
        <v>0.0518224472174075</v>
      </c>
      <c r="Q33" s="15">
        <f t="shared" si="6"/>
        <v>0.0124373873321778</v>
      </c>
      <c r="R33" s="11">
        <f t="shared" si="7"/>
        <v>0.2867805</v>
      </c>
      <c r="S33" s="16">
        <f t="shared" si="8"/>
        <v>0.0433690133470644</v>
      </c>
      <c r="T33" s="3">
        <v>0.01</v>
      </c>
      <c r="U33" s="17">
        <f t="shared" si="9"/>
        <v>0.000433690133470644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0.0223336901334706</v>
      </c>
      <c r="AR33" s="24">
        <f t="shared" si="15"/>
        <v>119.491875</v>
      </c>
      <c r="AS33" s="1">
        <f t="shared" si="16"/>
        <v>0.24</v>
      </c>
      <c r="AT33" s="2">
        <f t="shared" si="20"/>
        <v>9.83333333333333</v>
      </c>
      <c r="AU33" s="1">
        <f t="shared" si="17"/>
        <v>42197.3975876516</v>
      </c>
    </row>
    <row r="34" s="1" customFormat="1" ht="16.8" spans="1:47">
      <c r="A34" s="6"/>
      <c r="B34" s="6"/>
      <c r="C34" s="8">
        <v>5</v>
      </c>
      <c r="D34" s="9">
        <v>12.8013870967742</v>
      </c>
      <c r="E34" s="12">
        <f t="shared" si="18"/>
        <v>5.72603333333333</v>
      </c>
      <c r="F34" s="8" t="s">
        <v>111</v>
      </c>
      <c r="G34" s="6">
        <v>6</v>
      </c>
      <c r="H34" s="11">
        <f t="shared" si="0"/>
        <v>12.8013870967742</v>
      </c>
      <c r="I34" s="11">
        <f t="shared" si="1"/>
        <v>285.951387096774</v>
      </c>
      <c r="J34" s="11">
        <f t="shared" si="2"/>
        <v>0.0859519341954861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2.57346078615197</v>
      </c>
      <c r="P34" s="11">
        <f t="shared" si="5"/>
        <v>0.221193932145998</v>
      </c>
      <c r="Q34" s="15">
        <f t="shared" si="6"/>
        <v>0.0530865437150395</v>
      </c>
      <c r="R34" s="11">
        <f t="shared" si="7"/>
        <v>0.2867805</v>
      </c>
      <c r="S34" s="16">
        <f t="shared" si="8"/>
        <v>0.185112110882851</v>
      </c>
      <c r="T34" s="3">
        <v>0.01</v>
      </c>
      <c r="U34" s="17">
        <f t="shared" si="9"/>
        <v>0.00185112110882851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0.0313011211088285</v>
      </c>
      <c r="AR34" s="24">
        <f t="shared" si="15"/>
        <v>119.491875</v>
      </c>
      <c r="AS34" s="1">
        <f t="shared" si="16"/>
        <v>0.24</v>
      </c>
      <c r="AT34" s="2">
        <f t="shared" si="20"/>
        <v>9.83333333333333</v>
      </c>
      <c r="AU34" s="1">
        <f t="shared" si="17"/>
        <v>59140.5112399675</v>
      </c>
    </row>
    <row r="35" s="1" customFormat="1" ht="16.8" spans="1:47">
      <c r="A35" s="6"/>
      <c r="B35" s="6"/>
      <c r="C35" s="8">
        <v>6</v>
      </c>
      <c r="D35" s="9">
        <v>18.9734666666667</v>
      </c>
      <c r="E35" s="12">
        <f t="shared" si="18"/>
        <v>12.8013870967742</v>
      </c>
      <c r="F35" s="8" t="s">
        <v>109</v>
      </c>
      <c r="G35" s="6">
        <v>7</v>
      </c>
      <c r="H35" s="11">
        <f t="shared" si="0"/>
        <v>18.9734666666667</v>
      </c>
      <c r="I35" s="11">
        <f t="shared" si="1"/>
        <v>292.123466666667</v>
      </c>
      <c r="J35" s="11">
        <f t="shared" si="2"/>
        <v>0.176481909239553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3.54718560400597</v>
      </c>
      <c r="P35" s="11">
        <f t="shared" si="5"/>
        <v>0.626014087822031</v>
      </c>
      <c r="Q35" s="15">
        <f t="shared" si="6"/>
        <v>0.150243381077287</v>
      </c>
      <c r="R35" s="11">
        <f t="shared" si="7"/>
        <v>0.2867805</v>
      </c>
      <c r="S35" s="16">
        <f t="shared" si="8"/>
        <v>0.523896781954448</v>
      </c>
      <c r="T35" s="3">
        <v>0.01</v>
      </c>
      <c r="U35" s="17">
        <f t="shared" si="9"/>
        <v>0.00523896781954448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0.0346889678195445</v>
      </c>
      <c r="AR35" s="24">
        <f t="shared" si="15"/>
        <v>119.491875</v>
      </c>
      <c r="AS35" s="1">
        <f t="shared" si="16"/>
        <v>0.24</v>
      </c>
      <c r="AT35" s="2">
        <f t="shared" si="20"/>
        <v>9.83333333333333</v>
      </c>
      <c r="AU35" s="1">
        <f t="shared" si="17"/>
        <v>65541.527541517</v>
      </c>
    </row>
    <row r="36" s="1" customFormat="1" ht="16.8" spans="1:47">
      <c r="A36" s="6"/>
      <c r="B36" s="6"/>
      <c r="C36" s="8">
        <v>7</v>
      </c>
      <c r="D36" s="9">
        <v>23.4504838709677</v>
      </c>
      <c r="E36" s="12">
        <f t="shared" si="18"/>
        <v>18.9734666666667</v>
      </c>
      <c r="F36" s="8" t="s">
        <v>109</v>
      </c>
      <c r="G36" s="6">
        <v>8</v>
      </c>
      <c r="H36" s="11">
        <f t="shared" si="0"/>
        <v>23.4504838709677</v>
      </c>
      <c r="I36" s="11">
        <f t="shared" si="1"/>
        <v>296.600483870968</v>
      </c>
      <c r="J36" s="11">
        <f t="shared" si="2"/>
        <v>0.291876909446452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4.11609026618394</v>
      </c>
      <c r="P36" s="11">
        <f t="shared" si="5"/>
        <v>1.20139170589639</v>
      </c>
      <c r="Q36" s="15">
        <f t="shared" si="6"/>
        <v>0.288334009415135</v>
      </c>
      <c r="R36" s="11">
        <f t="shared" si="7"/>
        <v>0.2867805</v>
      </c>
      <c r="S36" s="16">
        <f t="shared" si="8"/>
        <v>1.00541706781017</v>
      </c>
      <c r="T36" s="3">
        <v>0.01</v>
      </c>
      <c r="U36" s="17">
        <f t="shared" si="9"/>
        <v>0.0100541706781017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0.0395041706781017</v>
      </c>
      <c r="AR36" s="24">
        <f t="shared" si="15"/>
        <v>119.491875</v>
      </c>
      <c r="AS36" s="1">
        <f t="shared" si="16"/>
        <v>0.24</v>
      </c>
      <c r="AT36" s="2">
        <f t="shared" si="20"/>
        <v>9.83333333333333</v>
      </c>
      <c r="AU36" s="1">
        <f t="shared" si="17"/>
        <v>74639.3984385088</v>
      </c>
    </row>
    <row r="37" s="1" customFormat="1" ht="16.8" spans="1:47">
      <c r="A37" s="6"/>
      <c r="B37" s="6"/>
      <c r="C37" s="8">
        <v>8</v>
      </c>
      <c r="D37" s="9">
        <v>19.0660322580645</v>
      </c>
      <c r="E37" s="12">
        <f t="shared" si="18"/>
        <v>23.4504838709677</v>
      </c>
      <c r="F37" s="8" t="s">
        <v>109</v>
      </c>
      <c r="G37" s="6">
        <v>9</v>
      </c>
      <c r="H37" s="11">
        <f t="shared" si="0"/>
        <v>19.0660322580645</v>
      </c>
      <c r="I37" s="11">
        <f t="shared" si="1"/>
        <v>292.216032258065</v>
      </c>
      <c r="J37" s="11">
        <f t="shared" si="2"/>
        <v>0.178355133528242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4.10961731028755</v>
      </c>
      <c r="P37" s="11">
        <f t="shared" si="5"/>
        <v>0.732971344126308</v>
      </c>
      <c r="Q37" s="15">
        <f t="shared" si="6"/>
        <v>0.175913122590314</v>
      </c>
      <c r="R37" s="11">
        <f t="shared" si="7"/>
        <v>0.2867805</v>
      </c>
      <c r="S37" s="16">
        <f t="shared" si="8"/>
        <v>0.613406848060848</v>
      </c>
      <c r="T37" s="3">
        <v>0.01</v>
      </c>
      <c r="U37" s="17">
        <f t="shared" si="9"/>
        <v>0.00613406848060848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0.0280340684806085</v>
      </c>
      <c r="AR37" s="24">
        <f t="shared" si="15"/>
        <v>119.491875</v>
      </c>
      <c r="AS37" s="1">
        <f t="shared" si="16"/>
        <v>0.24</v>
      </c>
      <c r="AT37" s="2">
        <f t="shared" si="20"/>
        <v>9.83333333333333</v>
      </c>
      <c r="AU37" s="1">
        <f t="shared" si="17"/>
        <v>52967.7239455752</v>
      </c>
    </row>
    <row r="38" s="1" customFormat="1" ht="16.8" spans="1:47">
      <c r="A38" s="6"/>
      <c r="B38" s="6"/>
      <c r="C38" s="8">
        <v>9</v>
      </c>
      <c r="D38" s="9">
        <v>13.6583333333333</v>
      </c>
      <c r="E38" s="12">
        <f t="shared" si="18"/>
        <v>19.0660322580645</v>
      </c>
      <c r="F38" s="8" t="s">
        <v>109</v>
      </c>
      <c r="G38" s="6">
        <v>10</v>
      </c>
      <c r="H38" s="11">
        <f t="shared" si="0"/>
        <v>13.6583333333333</v>
      </c>
      <c r="I38" s="11">
        <f t="shared" si="1"/>
        <v>286.808333333333</v>
      </c>
      <c r="J38" s="11">
        <f t="shared" si="2"/>
        <v>0.0951568653372807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4.57156471616124</v>
      </c>
      <c r="P38" s="11">
        <f t="shared" si="5"/>
        <v>0.435015768076419</v>
      </c>
      <c r="Q38" s="15">
        <f t="shared" si="6"/>
        <v>0.104403784338341</v>
      </c>
      <c r="R38" s="11">
        <f t="shared" si="7"/>
        <v>0.2867805</v>
      </c>
      <c r="S38" s="16">
        <f t="shared" si="8"/>
        <v>0.364054684116739</v>
      </c>
      <c r="T38" s="3">
        <v>0.01</v>
      </c>
      <c r="U38" s="17">
        <f t="shared" si="9"/>
        <v>0.00364054684116739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0.0255405468411674</v>
      </c>
      <c r="AR38" s="24">
        <f t="shared" si="15"/>
        <v>119.491875</v>
      </c>
      <c r="AS38" s="1">
        <f t="shared" si="16"/>
        <v>0.24</v>
      </c>
      <c r="AT38" s="2">
        <f t="shared" si="20"/>
        <v>9.83333333333333</v>
      </c>
      <c r="AU38" s="1">
        <f t="shared" si="17"/>
        <v>48256.4503770744</v>
      </c>
    </row>
    <row r="39" s="1" customFormat="1" ht="16.8" spans="1:47">
      <c r="A39" s="6"/>
      <c r="B39" s="6"/>
      <c r="C39" s="8">
        <v>10</v>
      </c>
      <c r="D39" s="9">
        <v>4.28629032258065</v>
      </c>
      <c r="E39" s="12">
        <f t="shared" si="18"/>
        <v>13.6583333333333</v>
      </c>
      <c r="F39" s="8" t="s">
        <v>109</v>
      </c>
      <c r="G39" s="6">
        <v>11</v>
      </c>
      <c r="H39" s="11">
        <f t="shared" si="0"/>
        <v>4.28629032258065</v>
      </c>
      <c r="I39" s="11">
        <f t="shared" si="1"/>
        <v>277.436290322581</v>
      </c>
      <c r="J39" s="11">
        <f t="shared" si="2"/>
        <v>0.0302261492168886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3.92972150068058</v>
      </c>
      <c r="O39" s="11">
        <f t="shared" si="19"/>
        <v>1.40174619740424</v>
      </c>
      <c r="P39" s="11">
        <f t="shared" si="5"/>
        <v>0.0423693897269467</v>
      </c>
      <c r="Q39" s="15">
        <f t="shared" si="6"/>
        <v>0.0101686535344672</v>
      </c>
      <c r="R39" s="11">
        <f t="shared" si="7"/>
        <v>0.2867805</v>
      </c>
      <c r="S39" s="16">
        <f t="shared" si="8"/>
        <v>0.0354579671019027</v>
      </c>
      <c r="T39" s="3">
        <v>0.01</v>
      </c>
      <c r="U39" s="17">
        <f t="shared" si="9"/>
        <v>0.000354579671019027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0.022254579671019</v>
      </c>
      <c r="AR39" s="24">
        <f t="shared" si="15"/>
        <v>119.491875</v>
      </c>
      <c r="AS39" s="1">
        <f t="shared" si="16"/>
        <v>0.24</v>
      </c>
      <c r="AT39" s="2">
        <f t="shared" si="20"/>
        <v>9.83333333333333</v>
      </c>
      <c r="AU39" s="1">
        <f t="shared" si="17"/>
        <v>42047.9258426124</v>
      </c>
    </row>
    <row r="40" s="1" customFormat="1" ht="16.8" spans="1:48">
      <c r="A40" s="6"/>
      <c r="B40" s="6"/>
      <c r="C40" s="8">
        <v>11</v>
      </c>
      <c r="D40" s="9">
        <v>-5.94366666666666</v>
      </c>
      <c r="E40" s="12">
        <f t="shared" si="18"/>
        <v>4.28629032258065</v>
      </c>
      <c r="F40" s="8" t="s">
        <v>111</v>
      </c>
      <c r="G40" s="6">
        <v>12</v>
      </c>
      <c r="H40" s="11">
        <f t="shared" si="0"/>
        <v>-5.94366666666666</v>
      </c>
      <c r="I40" s="11">
        <f t="shared" si="1"/>
        <v>267.206333333333</v>
      </c>
      <c r="J40" s="11">
        <f t="shared" si="2"/>
        <v>0.00788591170339362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2.55429555767729</v>
      </c>
      <c r="P40" s="11">
        <f t="shared" si="5"/>
        <v>0.0201429492322137</v>
      </c>
      <c r="Q40" s="15">
        <f t="shared" si="6"/>
        <v>0.00483430781573129</v>
      </c>
      <c r="R40" s="11">
        <f t="shared" si="7"/>
        <v>0.2867805</v>
      </c>
      <c r="S40" s="16">
        <f t="shared" si="8"/>
        <v>0.0168571706086407</v>
      </c>
      <c r="T40" s="3">
        <v>0.01</v>
      </c>
      <c r="U40" s="17">
        <f t="shared" si="9"/>
        <v>0.000168571706086407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0.0220685717060864</v>
      </c>
      <c r="AR40" s="24">
        <f t="shared" si="15"/>
        <v>119.491875</v>
      </c>
      <c r="AS40" s="1">
        <f t="shared" si="16"/>
        <v>0.24</v>
      </c>
      <c r="AT40" s="2">
        <f t="shared" si="20"/>
        <v>9.83333333333333</v>
      </c>
      <c r="AU40" s="1">
        <f t="shared" si="17"/>
        <v>41696.4813655098</v>
      </c>
      <c r="AV40" s="1">
        <f>SUM(AU29:AU40)</f>
        <v>593118.202926685</v>
      </c>
    </row>
    <row r="41" s="1" customFormat="1" ht="16.8" spans="1:46">
      <c r="A41" s="6"/>
      <c r="B41" s="6"/>
      <c r="C41" s="8">
        <v>12</v>
      </c>
      <c r="D41" s="9">
        <v>-17.6633225806452</v>
      </c>
      <c r="E41" s="12">
        <f t="shared" si="18"/>
        <v>-5.94366666666666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769.42</v>
      </c>
      <c r="C44" s="8" t="s">
        <v>108</v>
      </c>
      <c r="D44" s="9">
        <v>-17.2291935483871</v>
      </c>
      <c r="E44" s="8"/>
      <c r="F44" s="8"/>
      <c r="G44" s="6">
        <v>1</v>
      </c>
      <c r="H44" s="11">
        <f t="shared" ref="H44:H55" si="21">E45</f>
        <v>-17.2291935483871</v>
      </c>
      <c r="I44" s="11">
        <f t="shared" ref="I44:I55" si="22">H44+273.15</f>
        <v>255.920806451613</v>
      </c>
      <c r="J44" s="11">
        <f t="shared" ref="J44:J55" si="23">EXP(($C$18*(I44-$C$16))/($C$19*I44*$C$16))</f>
        <v>0.00158121117713606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0.00101384625326002</v>
      </c>
      <c r="Q44" s="15">
        <f t="shared" ref="Q44:Q55" si="27">P44*$B$46</f>
        <v>0.000182492325586804</v>
      </c>
      <c r="R44" s="11">
        <f t="shared" ref="R44:R55" si="28">L44*$B$46</f>
        <v>0.115413</v>
      </c>
      <c r="S44" s="16">
        <f t="shared" ref="S44:S55" si="29">Q44/R44</f>
        <v>0.00158121117713606</v>
      </c>
      <c r="T44" s="3">
        <v>0.01</v>
      </c>
      <c r="U44" s="17">
        <f t="shared" ref="U44:U55" si="30">S44*T44</f>
        <v>1.58121117713606e-5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0.0191158121117714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66.25</v>
      </c>
      <c r="AU44" s="1">
        <f t="shared" ref="AU44:AU55" si="38">AT44*10000*AS44*0.67*AR44*AQ44</f>
        <v>97928.28944727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-21.7631935483871</v>
      </c>
      <c r="E45" s="12">
        <f t="shared" ref="E45:E56" si="39">D44</f>
        <v>-17.2291935483871</v>
      </c>
      <c r="F45" s="8" t="s">
        <v>109</v>
      </c>
      <c r="G45" s="6">
        <v>2</v>
      </c>
      <c r="H45" s="11">
        <f t="shared" si="21"/>
        <v>-21.7631935483871</v>
      </c>
      <c r="I45" s="11">
        <f t="shared" si="22"/>
        <v>251.386806451613</v>
      </c>
      <c r="J45" s="11">
        <f t="shared" si="23"/>
        <v>0.000796119090446339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1.28135282041341</v>
      </c>
      <c r="P45" s="11">
        <f t="shared" si="26"/>
        <v>0.00102010944192837</v>
      </c>
      <c r="Q45" s="15">
        <f t="shared" si="27"/>
        <v>0.000183619699547107</v>
      </c>
      <c r="R45" s="11">
        <f t="shared" si="28"/>
        <v>0.115413</v>
      </c>
      <c r="S45" s="16">
        <f t="shared" si="29"/>
        <v>0.00159097934848853</v>
      </c>
      <c r="T45" s="3">
        <v>0.01</v>
      </c>
      <c r="U45" s="17">
        <f t="shared" si="30"/>
        <v>1.59097934848853e-5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0.0191159097934849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66.25</v>
      </c>
      <c r="AU45" s="1">
        <f t="shared" si="38"/>
        <v>97928.7898603865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-15.3321785714286</v>
      </c>
      <c r="E46" s="12">
        <f t="shared" si="39"/>
        <v>-21.7631935483871</v>
      </c>
      <c r="F46" s="8" t="s">
        <v>109</v>
      </c>
      <c r="G46" s="6">
        <v>3</v>
      </c>
      <c r="H46" s="11">
        <f t="shared" si="21"/>
        <v>-15.3321785714286</v>
      </c>
      <c r="I46" s="11">
        <f t="shared" si="22"/>
        <v>257.817821428571</v>
      </c>
      <c r="J46" s="11">
        <f t="shared" si="23"/>
        <v>0.00209202621707116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1.92151604430481</v>
      </c>
      <c r="P46" s="11">
        <f t="shared" si="26"/>
        <v>0.00401986194120854</v>
      </c>
      <c r="Q46" s="15">
        <f t="shared" si="27"/>
        <v>0.000723575149417536</v>
      </c>
      <c r="R46" s="11">
        <f t="shared" si="28"/>
        <v>0.115413</v>
      </c>
      <c r="S46" s="16">
        <f t="shared" si="29"/>
        <v>0.00626944234546833</v>
      </c>
      <c r="T46" s="3">
        <v>0.01</v>
      </c>
      <c r="U46" s="17">
        <f t="shared" si="30"/>
        <v>6.26944234546833e-5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0.0191626944234547</v>
      </c>
      <c r="AR46" s="24">
        <f t="shared" si="36"/>
        <v>64.1183333333333</v>
      </c>
      <c r="AS46" s="1">
        <f t="shared" si="37"/>
        <v>0.18</v>
      </c>
      <c r="AT46" s="2">
        <f t="shared" si="41"/>
        <v>66.25</v>
      </c>
      <c r="AU46" s="1">
        <f t="shared" si="38"/>
        <v>98168.4625856977</v>
      </c>
    </row>
    <row r="47" s="1" customFormat="1" ht="16.8" spans="1:47">
      <c r="A47" s="6"/>
      <c r="B47" s="6"/>
      <c r="C47" s="8">
        <v>3</v>
      </c>
      <c r="D47" s="9">
        <v>-2.53848387096774</v>
      </c>
      <c r="E47" s="12">
        <f t="shared" si="39"/>
        <v>-15.3321785714286</v>
      </c>
      <c r="F47" s="8" t="s">
        <v>109</v>
      </c>
      <c r="G47" s="6">
        <v>4</v>
      </c>
      <c r="H47" s="11">
        <f t="shared" si="21"/>
        <v>-2.53848387096774</v>
      </c>
      <c r="I47" s="11">
        <f t="shared" si="22"/>
        <v>270.611516129032</v>
      </c>
      <c r="J47" s="11">
        <f t="shared" si="23"/>
        <v>0.0124734576756709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2.55867951569693</v>
      </c>
      <c r="P47" s="11">
        <f t="shared" si="26"/>
        <v>0.0319155806446519</v>
      </c>
      <c r="Q47" s="15">
        <f t="shared" si="27"/>
        <v>0.00574480451603734</v>
      </c>
      <c r="R47" s="11">
        <f t="shared" si="28"/>
        <v>0.115413</v>
      </c>
      <c r="S47" s="16">
        <f t="shared" si="29"/>
        <v>0.0497760608946769</v>
      </c>
      <c r="T47" s="3">
        <v>0.01</v>
      </c>
      <c r="U47" s="17">
        <f t="shared" si="30"/>
        <v>0.000497760608946769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0.0195977606089468</v>
      </c>
      <c r="AR47" s="24">
        <f t="shared" si="36"/>
        <v>64.1183333333333</v>
      </c>
      <c r="AS47" s="1">
        <f t="shared" si="37"/>
        <v>0.18</v>
      </c>
      <c r="AT47" s="2">
        <f t="shared" si="41"/>
        <v>66.25</v>
      </c>
      <c r="AU47" s="1">
        <f t="shared" si="38"/>
        <v>100397.260770806</v>
      </c>
    </row>
    <row r="48" s="1" customFormat="1" ht="16.8" spans="1:47">
      <c r="A48" s="6"/>
      <c r="B48" s="6"/>
      <c r="C48" s="8">
        <v>4</v>
      </c>
      <c r="D48" s="9">
        <v>5.72603333333333</v>
      </c>
      <c r="E48" s="12">
        <f t="shared" si="39"/>
        <v>-2.53848387096774</v>
      </c>
      <c r="F48" s="8" t="s">
        <v>109</v>
      </c>
      <c r="G48" s="6">
        <v>5</v>
      </c>
      <c r="H48" s="11">
        <f t="shared" si="21"/>
        <v>5.72603333333333</v>
      </c>
      <c r="I48" s="11">
        <f t="shared" si="22"/>
        <v>278.876033333333</v>
      </c>
      <c r="J48" s="11">
        <f t="shared" si="23"/>
        <v>0.0362302390893642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2.40042573829967</v>
      </c>
      <c r="O48" s="11">
        <f t="shared" si="40"/>
        <v>0.767521530085947</v>
      </c>
      <c r="P48" s="11">
        <f t="shared" si="26"/>
        <v>0.0278074885412485</v>
      </c>
      <c r="Q48" s="15">
        <f t="shared" si="27"/>
        <v>0.00500534793742474</v>
      </c>
      <c r="R48" s="11">
        <f t="shared" si="28"/>
        <v>0.115413</v>
      </c>
      <c r="S48" s="16">
        <f t="shared" si="29"/>
        <v>0.0433690133470643</v>
      </c>
      <c r="T48" s="3">
        <v>0.01</v>
      </c>
      <c r="U48" s="17">
        <f t="shared" si="30"/>
        <v>0.000433690133470643</v>
      </c>
      <c r="V48" s="16"/>
      <c r="W48" s="3"/>
      <c r="X48" s="17"/>
      <c r="Y48" s="18">
        <v>0.02</v>
      </c>
      <c r="Z48" s="3">
        <v>0.29</v>
      </c>
      <c r="AA48" s="19">
        <f t="shared" si="31"/>
        <v>0.0058</v>
      </c>
      <c r="AB48" s="3">
        <v>0.01</v>
      </c>
      <c r="AC48" s="3">
        <v>0.28</v>
      </c>
      <c r="AD48" s="19">
        <f t="shared" si="32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</v>
      </c>
      <c r="AO48" s="3">
        <v>0.35</v>
      </c>
      <c r="AP48" s="3">
        <f t="shared" si="34"/>
        <v>0.0035</v>
      </c>
      <c r="AQ48" s="1">
        <f t="shared" si="35"/>
        <v>0.0195336901334706</v>
      </c>
      <c r="AR48" s="24">
        <f t="shared" si="36"/>
        <v>64.1183333333333</v>
      </c>
      <c r="AS48" s="1">
        <f t="shared" si="37"/>
        <v>0.18</v>
      </c>
      <c r="AT48" s="2">
        <f t="shared" si="41"/>
        <v>66.25</v>
      </c>
      <c r="AU48" s="1">
        <f t="shared" si="38"/>
        <v>100069.034481974</v>
      </c>
    </row>
    <row r="49" s="1" customFormat="1" ht="16.8" spans="1:47">
      <c r="A49" s="6"/>
      <c r="B49" s="6"/>
      <c r="C49" s="8">
        <v>5</v>
      </c>
      <c r="D49" s="9">
        <v>12.8013870967742</v>
      </c>
      <c r="E49" s="12">
        <f t="shared" si="39"/>
        <v>5.72603333333333</v>
      </c>
      <c r="F49" s="8" t="s">
        <v>111</v>
      </c>
      <c r="G49" s="6">
        <v>6</v>
      </c>
      <c r="H49" s="11">
        <f t="shared" si="21"/>
        <v>12.8013870967742</v>
      </c>
      <c r="I49" s="11">
        <f t="shared" si="22"/>
        <v>285.951387096774</v>
      </c>
      <c r="J49" s="11">
        <f t="shared" si="23"/>
        <v>0.0859519341954861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1.38089737487803</v>
      </c>
      <c r="P49" s="11">
        <f t="shared" si="26"/>
        <v>0.118690800296236</v>
      </c>
      <c r="Q49" s="15">
        <f t="shared" si="27"/>
        <v>0.0213643440533225</v>
      </c>
      <c r="R49" s="11">
        <f t="shared" si="28"/>
        <v>0.115413</v>
      </c>
      <c r="S49" s="16">
        <f t="shared" si="29"/>
        <v>0.185112110882851</v>
      </c>
      <c r="T49" s="3">
        <v>0.01</v>
      </c>
      <c r="U49" s="17">
        <f t="shared" si="30"/>
        <v>0.00185112110882851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0.0299011211088285</v>
      </c>
      <c r="AR49" s="24">
        <f t="shared" si="36"/>
        <v>64.1183333333333</v>
      </c>
      <c r="AS49" s="1">
        <f t="shared" si="37"/>
        <v>0.18</v>
      </c>
      <c r="AT49" s="2">
        <f t="shared" si="41"/>
        <v>66.25</v>
      </c>
      <c r="AU49" s="1">
        <f t="shared" si="38"/>
        <v>153180.289993543</v>
      </c>
    </row>
    <row r="50" s="1" customFormat="1" ht="16.8" spans="1:47">
      <c r="A50" s="6"/>
      <c r="B50" s="6"/>
      <c r="C50" s="8">
        <v>6</v>
      </c>
      <c r="D50" s="9">
        <v>18.9734666666667</v>
      </c>
      <c r="E50" s="12">
        <f t="shared" si="39"/>
        <v>12.8013870967742</v>
      </c>
      <c r="F50" s="8" t="s">
        <v>109</v>
      </c>
      <c r="G50" s="6">
        <v>7</v>
      </c>
      <c r="H50" s="11">
        <f t="shared" si="21"/>
        <v>18.9734666666667</v>
      </c>
      <c r="I50" s="11">
        <f t="shared" si="22"/>
        <v>292.123466666667</v>
      </c>
      <c r="J50" s="11">
        <f t="shared" si="23"/>
        <v>0.176481909239553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1.90338990791513</v>
      </c>
      <c r="P50" s="11">
        <f t="shared" si="26"/>
        <v>0.335913884976159</v>
      </c>
      <c r="Q50" s="15">
        <f t="shared" si="27"/>
        <v>0.0604644992957086</v>
      </c>
      <c r="R50" s="11">
        <f t="shared" si="28"/>
        <v>0.115413</v>
      </c>
      <c r="S50" s="16">
        <f t="shared" si="29"/>
        <v>0.523896781954447</v>
      </c>
      <c r="T50" s="3">
        <v>0.01</v>
      </c>
      <c r="U50" s="17">
        <f t="shared" si="30"/>
        <v>0.00523896781954447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0.0332889678195445</v>
      </c>
      <c r="AR50" s="24">
        <f t="shared" si="36"/>
        <v>64.1183333333333</v>
      </c>
      <c r="AS50" s="1">
        <f t="shared" si="37"/>
        <v>0.18</v>
      </c>
      <c r="AT50" s="2">
        <f t="shared" si="41"/>
        <v>66.25</v>
      </c>
      <c r="AU50" s="1">
        <f t="shared" si="38"/>
        <v>170535.871401758</v>
      </c>
    </row>
    <row r="51" s="1" customFormat="1" ht="16.8" spans="1:47">
      <c r="A51" s="6"/>
      <c r="B51" s="6"/>
      <c r="C51" s="8">
        <v>7</v>
      </c>
      <c r="D51" s="9">
        <v>23.4504838709677</v>
      </c>
      <c r="E51" s="12">
        <f t="shared" si="39"/>
        <v>18.9734666666667</v>
      </c>
      <c r="F51" s="8" t="s">
        <v>109</v>
      </c>
      <c r="G51" s="6">
        <v>8</v>
      </c>
      <c r="H51" s="11">
        <f t="shared" si="21"/>
        <v>23.4504838709677</v>
      </c>
      <c r="I51" s="11">
        <f t="shared" si="22"/>
        <v>296.600483870968</v>
      </c>
      <c r="J51" s="11">
        <f t="shared" si="23"/>
        <v>0.291876909446452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2.2086593562723</v>
      </c>
      <c r="P51" s="11">
        <f t="shared" si="26"/>
        <v>0.644656666928751</v>
      </c>
      <c r="Q51" s="15">
        <f t="shared" si="27"/>
        <v>0.116038200047175</v>
      </c>
      <c r="R51" s="11">
        <f t="shared" si="28"/>
        <v>0.115413</v>
      </c>
      <c r="S51" s="16">
        <f t="shared" si="29"/>
        <v>1.00541706781017</v>
      </c>
      <c r="T51" s="3">
        <v>0.01</v>
      </c>
      <c r="U51" s="17">
        <f t="shared" si="30"/>
        <v>0.0100541706781017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0.0381041706781017</v>
      </c>
      <c r="AR51" s="24">
        <f t="shared" si="36"/>
        <v>64.1183333333333</v>
      </c>
      <c r="AS51" s="1">
        <f t="shared" si="37"/>
        <v>0.18</v>
      </c>
      <c r="AT51" s="2">
        <f t="shared" si="41"/>
        <v>66.25</v>
      </c>
      <c r="AU51" s="1">
        <f t="shared" si="38"/>
        <v>195203.647822815</v>
      </c>
    </row>
    <row r="52" s="1" customFormat="1" ht="16.8" spans="1:47">
      <c r="A52" s="6"/>
      <c r="B52" s="6"/>
      <c r="C52" s="8">
        <v>8</v>
      </c>
      <c r="D52" s="9">
        <v>19.0660322580645</v>
      </c>
      <c r="E52" s="12">
        <f t="shared" si="39"/>
        <v>23.4504838709677</v>
      </c>
      <c r="F52" s="8" t="s">
        <v>109</v>
      </c>
      <c r="G52" s="6">
        <v>9</v>
      </c>
      <c r="H52" s="11">
        <f t="shared" si="21"/>
        <v>19.0660322580645</v>
      </c>
      <c r="I52" s="11">
        <f t="shared" si="22"/>
        <v>292.216032258065</v>
      </c>
      <c r="J52" s="11">
        <f t="shared" si="23"/>
        <v>0.178355133528242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2.20518602267688</v>
      </c>
      <c r="P52" s="11">
        <f t="shared" si="26"/>
        <v>0.393306247529148</v>
      </c>
      <c r="Q52" s="15">
        <f t="shared" si="27"/>
        <v>0.0707951245552466</v>
      </c>
      <c r="R52" s="11">
        <f t="shared" si="28"/>
        <v>0.115413</v>
      </c>
      <c r="S52" s="16">
        <f t="shared" si="29"/>
        <v>0.613406848060847</v>
      </c>
      <c r="T52" s="3">
        <v>0.01</v>
      </c>
      <c r="U52" s="17">
        <f t="shared" si="30"/>
        <v>0.00613406848060847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0.0252340684806085</v>
      </c>
      <c r="AR52" s="24">
        <f t="shared" si="36"/>
        <v>64.1183333333333</v>
      </c>
      <c r="AS52" s="1">
        <f t="shared" si="37"/>
        <v>0.18</v>
      </c>
      <c r="AT52" s="2">
        <f t="shared" si="41"/>
        <v>66.25</v>
      </c>
      <c r="AU52" s="1">
        <f t="shared" si="38"/>
        <v>129271.47157821</v>
      </c>
    </row>
    <row r="53" s="1" customFormat="1" ht="16.8" spans="1:47">
      <c r="A53" s="6"/>
      <c r="B53" s="6"/>
      <c r="C53" s="8">
        <v>9</v>
      </c>
      <c r="D53" s="9">
        <v>13.6583333333333</v>
      </c>
      <c r="E53" s="12">
        <f t="shared" si="39"/>
        <v>19.0660322580645</v>
      </c>
      <c r="F53" s="8" t="s">
        <v>109</v>
      </c>
      <c r="G53" s="6">
        <v>10</v>
      </c>
      <c r="H53" s="11">
        <f t="shared" si="21"/>
        <v>13.6583333333333</v>
      </c>
      <c r="I53" s="11">
        <f t="shared" si="22"/>
        <v>286.808333333333</v>
      </c>
      <c r="J53" s="11">
        <f t="shared" si="23"/>
        <v>0.0951568653372807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2.45306310848107</v>
      </c>
      <c r="P53" s="11">
        <f t="shared" si="26"/>
        <v>0.233425795877584</v>
      </c>
      <c r="Q53" s="15">
        <f t="shared" si="27"/>
        <v>0.0420166432579652</v>
      </c>
      <c r="R53" s="11">
        <f t="shared" si="28"/>
        <v>0.115413</v>
      </c>
      <c r="S53" s="16">
        <f t="shared" si="29"/>
        <v>0.364054684116739</v>
      </c>
      <c r="T53" s="3">
        <v>0.01</v>
      </c>
      <c r="U53" s="17">
        <f t="shared" si="30"/>
        <v>0.00364054684116739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0.0227405468411674</v>
      </c>
      <c r="AR53" s="24">
        <f t="shared" si="36"/>
        <v>64.1183333333333</v>
      </c>
      <c r="AS53" s="1">
        <f t="shared" si="37"/>
        <v>0.18</v>
      </c>
      <c r="AT53" s="2">
        <f t="shared" si="41"/>
        <v>66.25</v>
      </c>
      <c r="AU53" s="1">
        <f t="shared" si="38"/>
        <v>116497.423192379</v>
      </c>
    </row>
    <row r="54" s="1" customFormat="1" ht="16.8" spans="1:47">
      <c r="A54" s="6"/>
      <c r="B54" s="6"/>
      <c r="C54" s="8">
        <v>10</v>
      </c>
      <c r="D54" s="9">
        <v>4.28629032258065</v>
      </c>
      <c r="E54" s="12">
        <f t="shared" si="39"/>
        <v>13.6583333333333</v>
      </c>
      <c r="F54" s="8" t="s">
        <v>109</v>
      </c>
      <c r="G54" s="6">
        <v>11</v>
      </c>
      <c r="H54" s="11">
        <f t="shared" si="21"/>
        <v>4.28629032258065</v>
      </c>
      <c r="I54" s="11">
        <f t="shared" si="22"/>
        <v>277.436290322581</v>
      </c>
      <c r="J54" s="11">
        <f t="shared" si="23"/>
        <v>0.0302261492168886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2.10865544697331</v>
      </c>
      <c r="O54" s="11">
        <f t="shared" si="40"/>
        <v>0.752165198963507</v>
      </c>
      <c r="P54" s="11">
        <f t="shared" si="26"/>
        <v>0.0227350575396217</v>
      </c>
      <c r="Q54" s="15">
        <f t="shared" si="27"/>
        <v>0.0040923103571319</v>
      </c>
      <c r="R54" s="11">
        <f t="shared" si="28"/>
        <v>0.115413</v>
      </c>
      <c r="S54" s="16">
        <f t="shared" si="29"/>
        <v>0.0354579671019027</v>
      </c>
      <c r="T54" s="3">
        <v>0.01</v>
      </c>
      <c r="U54" s="17">
        <f t="shared" si="30"/>
        <v>0.000354579671019027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0.019454579671019</v>
      </c>
      <c r="AR54" s="24">
        <f t="shared" si="36"/>
        <v>64.1183333333333</v>
      </c>
      <c r="AS54" s="1">
        <f t="shared" si="37"/>
        <v>0.18</v>
      </c>
      <c r="AT54" s="2">
        <f t="shared" si="41"/>
        <v>66.25</v>
      </c>
      <c r="AU54" s="1">
        <f t="shared" si="38"/>
        <v>99663.7599260217</v>
      </c>
    </row>
    <row r="55" s="1" customFormat="1" ht="16.8" spans="1:48">
      <c r="A55" s="6"/>
      <c r="B55" s="6"/>
      <c r="C55" s="8">
        <v>11</v>
      </c>
      <c r="D55" s="9">
        <v>-5.94366666666666</v>
      </c>
      <c r="E55" s="12">
        <f t="shared" si="39"/>
        <v>4.28629032258065</v>
      </c>
      <c r="F55" s="8" t="s">
        <v>111</v>
      </c>
      <c r="G55" s="6">
        <v>12</v>
      </c>
      <c r="H55" s="11">
        <f t="shared" si="21"/>
        <v>-5.94366666666666</v>
      </c>
      <c r="I55" s="11">
        <f t="shared" si="22"/>
        <v>267.206333333333</v>
      </c>
      <c r="J55" s="11">
        <f t="shared" si="23"/>
        <v>0.00788591170339362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1.37061347475722</v>
      </c>
      <c r="P55" s="11">
        <f t="shared" si="26"/>
        <v>0.0108085368414169</v>
      </c>
      <c r="Q55" s="15">
        <f t="shared" si="27"/>
        <v>0.00194553663145505</v>
      </c>
      <c r="R55" s="11">
        <f t="shared" si="28"/>
        <v>0.115413</v>
      </c>
      <c r="S55" s="16">
        <f t="shared" si="29"/>
        <v>0.0168571706086407</v>
      </c>
      <c r="T55" s="3">
        <v>0.01</v>
      </c>
      <c r="U55" s="17">
        <f t="shared" si="30"/>
        <v>0.000168571706086407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0.0192685717060864</v>
      </c>
      <c r="AR55" s="24">
        <f t="shared" si="36"/>
        <v>64.1183333333333</v>
      </c>
      <c r="AS55" s="1">
        <f t="shared" si="37"/>
        <v>0.18</v>
      </c>
      <c r="AT55" s="2">
        <f t="shared" si="41"/>
        <v>66.25</v>
      </c>
      <c r="AU55" s="1">
        <f t="shared" si="38"/>
        <v>98710.860738537</v>
      </c>
      <c r="AV55" s="1">
        <f>SUM(AU44:AU55)</f>
        <v>1457555.1617994</v>
      </c>
    </row>
    <row r="56" s="1" customFormat="1" ht="16.8" spans="1:46">
      <c r="A56" s="6"/>
      <c r="B56" s="6"/>
      <c r="C56" s="8">
        <v>12</v>
      </c>
      <c r="D56" s="9">
        <v>-17.6633225806452</v>
      </c>
      <c r="E56" s="12">
        <f t="shared" si="39"/>
        <v>-5.94366666666666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-17.2291935483871</v>
      </c>
      <c r="E60" s="8"/>
      <c r="F60" s="8"/>
      <c r="G60" s="6">
        <v>1</v>
      </c>
      <c r="H60" s="11">
        <f t="shared" ref="H60:H71" si="42">E61</f>
        <v>-17.2291935483871</v>
      </c>
      <c r="I60" s="11">
        <f t="shared" ref="I60:I71" si="43">H60+273.15</f>
        <v>255.920806451613</v>
      </c>
      <c r="J60" s="11">
        <f t="shared" ref="J60:J71" si="44">EXP(($C$18*(I60-$C$16))/($C$19*I60*$C$16))</f>
        <v>0.00158121117713606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0.00218159706109462</v>
      </c>
      <c r="Q60" s="15">
        <f t="shared" ref="Q60:Q71" si="48">P60*$B$62</f>
        <v>0.000218159706109462</v>
      </c>
      <c r="R60" s="11">
        <f t="shared" ref="R60:R71" si="49">L60*$B$62</f>
        <v>0.13797</v>
      </c>
      <c r="S60" s="16">
        <f t="shared" ref="S60:S71" si="50">Q60/R60</f>
        <v>0.00158121117713606</v>
      </c>
      <c r="T60" s="3">
        <v>0.01</v>
      </c>
      <c r="U60" s="17">
        <f t="shared" ref="U60:U71" si="51">S60*T60</f>
        <v>1.58121117713606e-5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0.0123158121117714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0.133333333333333</v>
      </c>
      <c r="AU60" s="1">
        <f t="shared" ref="AU60:AU71" si="59">AT60*10000*AS60*0.67*AR60*AQ60</f>
        <v>151.796325337458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-21.7631935483871</v>
      </c>
      <c r="E61" s="12">
        <f t="shared" ref="E61:E72" si="60">D60</f>
        <v>-17.2291935483871</v>
      </c>
      <c r="F61" s="8" t="s">
        <v>109</v>
      </c>
      <c r="G61" s="6">
        <v>2</v>
      </c>
      <c r="H61" s="11">
        <f t="shared" si="42"/>
        <v>-21.7631935483871</v>
      </c>
      <c r="I61" s="11">
        <f t="shared" si="43"/>
        <v>251.386806451613</v>
      </c>
      <c r="J61" s="11">
        <f t="shared" si="44"/>
        <v>0.000796119090446339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2.75721840293891</v>
      </c>
      <c r="P61" s="11">
        <f t="shared" si="47"/>
        <v>0.00219507420710963</v>
      </c>
      <c r="Q61" s="15">
        <f t="shared" si="48"/>
        <v>0.000219507420710963</v>
      </c>
      <c r="R61" s="11">
        <f t="shared" si="49"/>
        <v>0.13797</v>
      </c>
      <c r="S61" s="16">
        <f t="shared" si="50"/>
        <v>0.00159097934848853</v>
      </c>
      <c r="T61" s="3">
        <v>0.01</v>
      </c>
      <c r="U61" s="17">
        <f t="shared" si="51"/>
        <v>1.59097934848853e-5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0.0123159097934849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0.133333333333333</v>
      </c>
      <c r="AU61" s="1">
        <f t="shared" si="59"/>
        <v>151.797529295835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-15.3321785714286</v>
      </c>
      <c r="E62" s="12">
        <f t="shared" si="60"/>
        <v>-21.7631935483871</v>
      </c>
      <c r="F62" s="8" t="s">
        <v>109</v>
      </c>
      <c r="G62" s="6">
        <v>3</v>
      </c>
      <c r="H62" s="11">
        <f t="shared" si="42"/>
        <v>-15.3321785714286</v>
      </c>
      <c r="I62" s="11">
        <f t="shared" si="43"/>
        <v>257.817821428571</v>
      </c>
      <c r="J62" s="11">
        <f t="shared" si="44"/>
        <v>0.00209202621707116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4.1347233287318</v>
      </c>
      <c r="P62" s="11">
        <f t="shared" si="47"/>
        <v>0.00864994960404266</v>
      </c>
      <c r="Q62" s="15">
        <f t="shared" si="48"/>
        <v>0.000864994960404266</v>
      </c>
      <c r="R62" s="11">
        <f t="shared" si="49"/>
        <v>0.13797</v>
      </c>
      <c r="S62" s="16">
        <f t="shared" si="50"/>
        <v>0.00626944234546833</v>
      </c>
      <c r="T62" s="3">
        <v>0.01</v>
      </c>
      <c r="U62" s="17">
        <f t="shared" si="51"/>
        <v>6.26944234546833e-5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0.0123626944234547</v>
      </c>
      <c r="AR62" s="24">
        <f t="shared" si="57"/>
        <v>137.97</v>
      </c>
      <c r="AS62" s="1">
        <f t="shared" si="58"/>
        <v>0.1</v>
      </c>
      <c r="AT62" s="2">
        <f t="shared" si="62"/>
        <v>0.133333333333333</v>
      </c>
      <c r="AU62" s="1">
        <f t="shared" si="59"/>
        <v>152.374164831295</v>
      </c>
    </row>
    <row r="63" s="1" customFormat="1" ht="16.8" spans="1:47">
      <c r="A63" s="6"/>
      <c r="B63" s="6"/>
      <c r="C63" s="8">
        <v>3</v>
      </c>
      <c r="D63" s="9">
        <v>-2.53848387096774</v>
      </c>
      <c r="E63" s="12">
        <f t="shared" si="60"/>
        <v>-15.3321785714286</v>
      </c>
      <c r="F63" s="8" t="s">
        <v>109</v>
      </c>
      <c r="G63" s="6">
        <v>4</v>
      </c>
      <c r="H63" s="11">
        <f t="shared" si="42"/>
        <v>-2.53848387096774</v>
      </c>
      <c r="I63" s="11">
        <f t="shared" si="43"/>
        <v>270.611516129032</v>
      </c>
      <c r="J63" s="11">
        <f t="shared" si="44"/>
        <v>0.0124734576756709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5.50577337912775</v>
      </c>
      <c r="P63" s="11">
        <f t="shared" si="47"/>
        <v>0.0686760312163857</v>
      </c>
      <c r="Q63" s="15">
        <f t="shared" si="48"/>
        <v>0.00686760312163857</v>
      </c>
      <c r="R63" s="11">
        <f t="shared" si="49"/>
        <v>0.13797</v>
      </c>
      <c r="S63" s="16">
        <f t="shared" si="50"/>
        <v>0.0497760608946769</v>
      </c>
      <c r="T63" s="3">
        <v>0.01</v>
      </c>
      <c r="U63" s="17">
        <f t="shared" si="51"/>
        <v>0.000497760608946769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0.0127977606089468</v>
      </c>
      <c r="AR63" s="24">
        <f t="shared" si="57"/>
        <v>137.97</v>
      </c>
      <c r="AS63" s="1">
        <f t="shared" si="58"/>
        <v>0.1</v>
      </c>
      <c r="AT63" s="2">
        <f t="shared" si="62"/>
        <v>0.133333333333333</v>
      </c>
      <c r="AU63" s="1">
        <f t="shared" si="59"/>
        <v>157.736494788664</v>
      </c>
    </row>
    <row r="64" s="1" customFormat="1" ht="16.8" spans="1:47">
      <c r="A64" s="6"/>
      <c r="B64" s="6"/>
      <c r="C64" s="8">
        <v>4</v>
      </c>
      <c r="D64" s="9">
        <v>5.72603333333333</v>
      </c>
      <c r="E64" s="12">
        <f t="shared" si="60"/>
        <v>-2.53848387096774</v>
      </c>
      <c r="F64" s="8" t="s">
        <v>109</v>
      </c>
      <c r="G64" s="6">
        <v>5</v>
      </c>
      <c r="H64" s="11">
        <f t="shared" si="42"/>
        <v>5.72603333333333</v>
      </c>
      <c r="I64" s="11">
        <f t="shared" si="43"/>
        <v>278.876033333333</v>
      </c>
      <c r="J64" s="11">
        <f t="shared" si="44"/>
        <v>0.0362302390893642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5.1652424805158</v>
      </c>
      <c r="O64" s="11">
        <f t="shared" si="61"/>
        <v>1.65155486739557</v>
      </c>
      <c r="P64" s="11">
        <f t="shared" si="47"/>
        <v>0.0598362277149447</v>
      </c>
      <c r="Q64" s="15">
        <f t="shared" si="48"/>
        <v>0.00598362277149447</v>
      </c>
      <c r="R64" s="11">
        <f t="shared" si="49"/>
        <v>0.13797</v>
      </c>
      <c r="S64" s="16">
        <f t="shared" si="50"/>
        <v>0.0433690133470643</v>
      </c>
      <c r="T64" s="3">
        <v>0.01</v>
      </c>
      <c r="U64" s="17">
        <f t="shared" si="51"/>
        <v>0.000433690133470643</v>
      </c>
      <c r="V64" s="16"/>
      <c r="W64" s="3"/>
      <c r="X64" s="17"/>
      <c r="Y64" s="18">
        <v>0.02</v>
      </c>
      <c r="Z64" s="3">
        <v>0.06</v>
      </c>
      <c r="AA64" s="19">
        <f t="shared" si="52"/>
        <v>0.0012</v>
      </c>
      <c r="AB64" s="3">
        <v>0.01</v>
      </c>
      <c r="AC64" s="3">
        <v>0.63</v>
      </c>
      <c r="AD64" s="19">
        <f t="shared" si="53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</v>
      </c>
      <c r="AO64" s="3">
        <v>0.28</v>
      </c>
      <c r="AP64" s="3">
        <f t="shared" si="55"/>
        <v>0.0028</v>
      </c>
      <c r="AQ64" s="1">
        <f t="shared" si="56"/>
        <v>0.0127336901334706</v>
      </c>
      <c r="AR64" s="24">
        <f t="shared" si="57"/>
        <v>137.97</v>
      </c>
      <c r="AS64" s="1">
        <f t="shared" si="58"/>
        <v>0.1</v>
      </c>
      <c r="AT64" s="2">
        <f t="shared" si="62"/>
        <v>0.133333333333333</v>
      </c>
      <c r="AU64" s="1">
        <f t="shared" si="59"/>
        <v>156.946805675868</v>
      </c>
    </row>
    <row r="65" s="1" customFormat="1" ht="16.8" spans="1:47">
      <c r="A65" s="6"/>
      <c r="B65" s="6"/>
      <c r="C65" s="8">
        <v>5</v>
      </c>
      <c r="D65" s="9">
        <v>12.8013870967742</v>
      </c>
      <c r="E65" s="12">
        <f t="shared" si="60"/>
        <v>5.72603333333333</v>
      </c>
      <c r="F65" s="8" t="s">
        <v>111</v>
      </c>
      <c r="G65" s="6">
        <v>6</v>
      </c>
      <c r="H65" s="11">
        <f t="shared" si="42"/>
        <v>12.8013870967742</v>
      </c>
      <c r="I65" s="11">
        <f t="shared" si="43"/>
        <v>285.951387096774</v>
      </c>
      <c r="J65" s="11">
        <f t="shared" si="44"/>
        <v>0.0859519341954861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2.97141863968062</v>
      </c>
      <c r="P65" s="11">
        <f t="shared" si="47"/>
        <v>0.25539917938507</v>
      </c>
      <c r="Q65" s="15">
        <f t="shared" si="48"/>
        <v>0.025539917938507</v>
      </c>
      <c r="R65" s="11">
        <f t="shared" si="49"/>
        <v>0.13797</v>
      </c>
      <c r="S65" s="16">
        <f t="shared" si="50"/>
        <v>0.185112110882851</v>
      </c>
      <c r="T65" s="3">
        <v>0.01</v>
      </c>
      <c r="U65" s="17">
        <f t="shared" si="51"/>
        <v>0.00185112110882851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0.0199011211088285</v>
      </c>
      <c r="AR65" s="24">
        <f t="shared" si="57"/>
        <v>137.97</v>
      </c>
      <c r="AS65" s="1">
        <f t="shared" si="58"/>
        <v>0.1</v>
      </c>
      <c r="AT65" s="2">
        <f t="shared" si="62"/>
        <v>0.133333333333333</v>
      </c>
      <c r="AU65" s="1">
        <f t="shared" si="59"/>
        <v>245.287686025066</v>
      </c>
    </row>
    <row r="66" s="1" customFormat="1" ht="16.8" spans="1:47">
      <c r="A66" s="6"/>
      <c r="B66" s="6"/>
      <c r="C66" s="8">
        <v>6</v>
      </c>
      <c r="D66" s="9">
        <v>18.9734666666667</v>
      </c>
      <c r="E66" s="12">
        <f t="shared" si="60"/>
        <v>12.8013870967742</v>
      </c>
      <c r="F66" s="8" t="s">
        <v>109</v>
      </c>
      <c r="G66" s="6">
        <v>7</v>
      </c>
      <c r="H66" s="11">
        <f t="shared" si="42"/>
        <v>18.9734666666667</v>
      </c>
      <c r="I66" s="11">
        <f t="shared" si="43"/>
        <v>292.123466666667</v>
      </c>
      <c r="J66" s="11">
        <f t="shared" si="44"/>
        <v>0.176481909239553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4.09571946029555</v>
      </c>
      <c r="P66" s="11">
        <f t="shared" si="47"/>
        <v>0.722820390062551</v>
      </c>
      <c r="Q66" s="15">
        <f t="shared" si="48"/>
        <v>0.0722820390062551</v>
      </c>
      <c r="R66" s="11">
        <f t="shared" si="49"/>
        <v>0.13797</v>
      </c>
      <c r="S66" s="16">
        <f t="shared" si="50"/>
        <v>0.523896781954447</v>
      </c>
      <c r="T66" s="3">
        <v>0.01</v>
      </c>
      <c r="U66" s="17">
        <f t="shared" si="51"/>
        <v>0.00523896781954447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0.0232889678195445</v>
      </c>
      <c r="AR66" s="24">
        <f t="shared" si="57"/>
        <v>137.97</v>
      </c>
      <c r="AS66" s="1">
        <f t="shared" si="58"/>
        <v>0.1</v>
      </c>
      <c r="AT66" s="2">
        <f t="shared" si="62"/>
        <v>0.133333333333333</v>
      </c>
      <c r="AU66" s="1">
        <f t="shared" si="59"/>
        <v>287.043980845588</v>
      </c>
    </row>
    <row r="67" s="1" customFormat="1" ht="16.8" spans="1:47">
      <c r="A67" s="6"/>
      <c r="B67" s="6"/>
      <c r="C67" s="8">
        <v>7</v>
      </c>
      <c r="D67" s="9">
        <v>23.4504838709677</v>
      </c>
      <c r="E67" s="12">
        <f t="shared" si="60"/>
        <v>18.9734666666667</v>
      </c>
      <c r="F67" s="8" t="s">
        <v>109</v>
      </c>
      <c r="G67" s="6">
        <v>8</v>
      </c>
      <c r="H67" s="11">
        <f t="shared" si="42"/>
        <v>23.4504838709677</v>
      </c>
      <c r="I67" s="11">
        <f t="shared" si="43"/>
        <v>296.600483870968</v>
      </c>
      <c r="J67" s="11">
        <f t="shared" si="44"/>
        <v>0.291876909446452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4.752599070233</v>
      </c>
      <c r="P67" s="11">
        <f t="shared" si="47"/>
        <v>1.38717392845769</v>
      </c>
      <c r="Q67" s="15">
        <f t="shared" si="48"/>
        <v>0.138717392845769</v>
      </c>
      <c r="R67" s="11">
        <f t="shared" si="49"/>
        <v>0.13797</v>
      </c>
      <c r="S67" s="16">
        <f t="shared" si="50"/>
        <v>1.00541706781017</v>
      </c>
      <c r="T67" s="3">
        <v>0.01</v>
      </c>
      <c r="U67" s="17">
        <f t="shared" si="51"/>
        <v>0.0100541706781017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0.0281041706781017</v>
      </c>
      <c r="AR67" s="24">
        <f t="shared" si="57"/>
        <v>137.97</v>
      </c>
      <c r="AS67" s="1">
        <f t="shared" si="58"/>
        <v>0.1</v>
      </c>
      <c r="AT67" s="2">
        <f t="shared" si="62"/>
        <v>0.133333333333333</v>
      </c>
      <c r="AU67" s="1">
        <f t="shared" si="59"/>
        <v>346.39289694222</v>
      </c>
    </row>
    <row r="68" s="1" customFormat="1" ht="16.8" spans="1:47">
      <c r="A68" s="6"/>
      <c r="B68" s="6"/>
      <c r="C68" s="8">
        <v>8</v>
      </c>
      <c r="D68" s="9">
        <v>19.0660322580645</v>
      </c>
      <c r="E68" s="12">
        <f t="shared" si="60"/>
        <v>23.4504838709677</v>
      </c>
      <c r="F68" s="8" t="s">
        <v>109</v>
      </c>
      <c r="G68" s="6">
        <v>9</v>
      </c>
      <c r="H68" s="11">
        <f t="shared" si="42"/>
        <v>19.0660322580645</v>
      </c>
      <c r="I68" s="11">
        <f t="shared" si="43"/>
        <v>292.216032258065</v>
      </c>
      <c r="J68" s="11">
        <f t="shared" si="44"/>
        <v>0.178355133528242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4.74512514177531</v>
      </c>
      <c r="P68" s="11">
        <f t="shared" si="47"/>
        <v>0.846317428269551</v>
      </c>
      <c r="Q68" s="15">
        <f t="shared" si="48"/>
        <v>0.0846317428269552</v>
      </c>
      <c r="R68" s="11">
        <f t="shared" si="49"/>
        <v>0.13797</v>
      </c>
      <c r="S68" s="16">
        <f t="shared" si="50"/>
        <v>0.613406848060848</v>
      </c>
      <c r="T68" s="3">
        <v>0.01</v>
      </c>
      <c r="U68" s="17">
        <f t="shared" si="51"/>
        <v>0.00613406848060848</v>
      </c>
      <c r="V68" s="16"/>
      <c r="W68" s="3"/>
      <c r="X68" s="17"/>
      <c r="Y68" s="18">
        <v>0.02</v>
      </c>
      <c r="Z68" s="3">
        <v>0.06</v>
      </c>
      <c r="AA68" s="19">
        <f t="shared" si="52"/>
        <v>0.0012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0.0184340684806085</v>
      </c>
      <c r="AR68" s="24">
        <f t="shared" si="57"/>
        <v>137.97</v>
      </c>
      <c r="AS68" s="1">
        <f t="shared" si="58"/>
        <v>0.1</v>
      </c>
      <c r="AT68" s="2">
        <f t="shared" si="62"/>
        <v>0.133333333333333</v>
      </c>
      <c r="AU68" s="1">
        <f t="shared" si="59"/>
        <v>227.205792925414</v>
      </c>
    </row>
    <row r="69" s="1" customFormat="1" ht="16.8" spans="1:47">
      <c r="A69" s="6"/>
      <c r="B69" s="6"/>
      <c r="C69" s="8">
        <v>9</v>
      </c>
      <c r="D69" s="9">
        <v>13.6583333333333</v>
      </c>
      <c r="E69" s="12">
        <f t="shared" si="60"/>
        <v>19.0660322580645</v>
      </c>
      <c r="F69" s="8" t="s">
        <v>109</v>
      </c>
      <c r="G69" s="6">
        <v>10</v>
      </c>
      <c r="H69" s="11">
        <f t="shared" si="42"/>
        <v>13.6583333333333</v>
      </c>
      <c r="I69" s="11">
        <f t="shared" si="43"/>
        <v>286.808333333333</v>
      </c>
      <c r="J69" s="11">
        <f t="shared" si="44"/>
        <v>0.0951568653372807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5.27850771350576</v>
      </c>
      <c r="P69" s="11">
        <f t="shared" si="47"/>
        <v>0.502286247675865</v>
      </c>
      <c r="Q69" s="15">
        <f t="shared" si="48"/>
        <v>0.0502286247675865</v>
      </c>
      <c r="R69" s="11">
        <f t="shared" si="49"/>
        <v>0.13797</v>
      </c>
      <c r="S69" s="16">
        <f t="shared" si="50"/>
        <v>0.364054684116739</v>
      </c>
      <c r="T69" s="3">
        <v>0.01</v>
      </c>
      <c r="U69" s="17">
        <f t="shared" si="51"/>
        <v>0.00364054684116739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0.0159405468411674</v>
      </c>
      <c r="AR69" s="24">
        <f t="shared" si="57"/>
        <v>137.97</v>
      </c>
      <c r="AS69" s="1">
        <f t="shared" si="58"/>
        <v>0.1</v>
      </c>
      <c r="AT69" s="2">
        <f t="shared" si="62"/>
        <v>0.133333333333333</v>
      </c>
      <c r="AU69" s="1">
        <f t="shared" si="59"/>
        <v>196.472340792377</v>
      </c>
    </row>
    <row r="70" s="1" customFormat="1" ht="16.8" spans="1:47">
      <c r="A70" s="6"/>
      <c r="B70" s="6"/>
      <c r="C70" s="8">
        <v>10</v>
      </c>
      <c r="D70" s="9">
        <v>4.28629032258065</v>
      </c>
      <c r="E70" s="12">
        <f t="shared" si="60"/>
        <v>13.6583333333333</v>
      </c>
      <c r="F70" s="8" t="s">
        <v>109</v>
      </c>
      <c r="G70" s="6">
        <v>11</v>
      </c>
      <c r="H70" s="11">
        <f t="shared" si="42"/>
        <v>4.28629032258065</v>
      </c>
      <c r="I70" s="11">
        <f t="shared" si="43"/>
        <v>277.436290322581</v>
      </c>
      <c r="J70" s="11">
        <f t="shared" si="44"/>
        <v>0.0302261492168886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4.5374103925384</v>
      </c>
      <c r="O70" s="11">
        <f t="shared" si="61"/>
        <v>1.61851107329149</v>
      </c>
      <c r="P70" s="11">
        <f t="shared" si="47"/>
        <v>0.0489213572104952</v>
      </c>
      <c r="Q70" s="15">
        <f t="shared" si="48"/>
        <v>0.00489213572104952</v>
      </c>
      <c r="R70" s="11">
        <f t="shared" si="49"/>
        <v>0.13797</v>
      </c>
      <c r="S70" s="16">
        <f t="shared" si="50"/>
        <v>0.0354579671019027</v>
      </c>
      <c r="T70" s="3">
        <v>0.01</v>
      </c>
      <c r="U70" s="17">
        <f t="shared" si="51"/>
        <v>0.000354579671019027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0.012654579671019</v>
      </c>
      <c r="AR70" s="24">
        <f t="shared" si="57"/>
        <v>137.97</v>
      </c>
      <c r="AS70" s="1">
        <f t="shared" si="58"/>
        <v>0.1</v>
      </c>
      <c r="AT70" s="2">
        <f t="shared" si="62"/>
        <v>0.133333333333333</v>
      </c>
      <c r="AU70" s="1">
        <f t="shared" si="59"/>
        <v>155.971743910804</v>
      </c>
    </row>
    <row r="71" s="1" customFormat="1" ht="16.8" spans="1:48">
      <c r="A71" s="6"/>
      <c r="B71" s="6"/>
      <c r="C71" s="8">
        <v>11</v>
      </c>
      <c r="D71" s="9">
        <v>-5.94366666666666</v>
      </c>
      <c r="E71" s="12">
        <f t="shared" si="60"/>
        <v>4.28629032258065</v>
      </c>
      <c r="F71" s="8" t="s">
        <v>111</v>
      </c>
      <c r="G71" s="6">
        <v>12</v>
      </c>
      <c r="H71" s="11">
        <f t="shared" si="42"/>
        <v>-5.94366666666666</v>
      </c>
      <c r="I71" s="11">
        <f t="shared" si="43"/>
        <v>267.206333333333</v>
      </c>
      <c r="J71" s="11">
        <f t="shared" si="44"/>
        <v>0.00788591170339362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2.949289716081</v>
      </c>
      <c r="P71" s="11">
        <f t="shared" si="47"/>
        <v>0.0232578382887416</v>
      </c>
      <c r="Q71" s="15">
        <f t="shared" si="48"/>
        <v>0.00232578382887416</v>
      </c>
      <c r="R71" s="11">
        <f t="shared" si="49"/>
        <v>0.13797</v>
      </c>
      <c r="S71" s="16">
        <f t="shared" si="50"/>
        <v>0.0168571706086407</v>
      </c>
      <c r="T71" s="3">
        <v>0.01</v>
      </c>
      <c r="U71" s="17">
        <f t="shared" si="51"/>
        <v>0.000168571706086407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0.0124685717060864</v>
      </c>
      <c r="AR71" s="24">
        <f t="shared" si="57"/>
        <v>137.97</v>
      </c>
      <c r="AS71" s="1">
        <f t="shared" si="58"/>
        <v>0.1</v>
      </c>
      <c r="AT71" s="2">
        <f t="shared" si="62"/>
        <v>0.133333333333333</v>
      </c>
      <c r="AU71" s="1">
        <f t="shared" si="59"/>
        <v>153.679136220461</v>
      </c>
      <c r="AV71" s="1">
        <f>SUM(AU60:AU71)</f>
        <v>2382.70489759105</v>
      </c>
    </row>
    <row r="72" s="1" customFormat="1" ht="16.8" spans="1:46">
      <c r="A72" s="6"/>
      <c r="B72" s="6"/>
      <c r="C72" s="8">
        <v>12</v>
      </c>
      <c r="D72" s="9">
        <v>-17.6633225806452</v>
      </c>
      <c r="E72" s="12">
        <f t="shared" si="60"/>
        <v>-5.94366666666666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-17.2291935483871</v>
      </c>
      <c r="E76" s="8"/>
      <c r="F76" s="8"/>
      <c r="G76" s="6">
        <v>1</v>
      </c>
      <c r="H76" s="11">
        <f t="shared" ref="H76:H87" si="63">E77</f>
        <v>-17.2291935483871</v>
      </c>
      <c r="I76" s="11">
        <f t="shared" ref="I76:I87" si="64">H76+273.15</f>
        <v>255.920806451613</v>
      </c>
      <c r="J76" s="11">
        <f t="shared" ref="J76:J87" si="65">EXP(($C$18*(I76-$C$16))/($C$19*I76*$C$16))</f>
        <v>0.00158121117713606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0.00012374888091262</v>
      </c>
      <c r="Q76" s="15">
        <f t="shared" ref="Q76:Q87" si="69">P76*$B$78</f>
        <v>2.35122873733978e-5</v>
      </c>
      <c r="R76" s="11">
        <f t="shared" ref="R76:R87" si="70">L76*$B$78</f>
        <v>0.0148697958333333</v>
      </c>
      <c r="S76" s="16">
        <f t="shared" ref="S76:S87" si="71">Q76/R76</f>
        <v>0.00158121117713606</v>
      </c>
      <c r="T76" s="3">
        <v>0.01</v>
      </c>
      <c r="U76" s="17">
        <f t="shared" ref="U76:U87" si="72">S76*T76</f>
        <v>1.58121117713606e-5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0.0116158121117714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115</v>
      </c>
      <c r="AU76" s="1">
        <f t="shared" ref="AU76:AU87" si="79">AT76*10000*AS76*0.67*AR76*AQ76</f>
        <v>13308.4423373379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-21.7631935483871</v>
      </c>
      <c r="E77" s="12">
        <f t="shared" ref="E77:E88" si="80">D76</f>
        <v>-17.2291935483871</v>
      </c>
      <c r="F77" s="8" t="s">
        <v>109</v>
      </c>
      <c r="G77" s="6">
        <v>2</v>
      </c>
      <c r="H77" s="11">
        <f t="shared" si="63"/>
        <v>-21.7631935483871</v>
      </c>
      <c r="I77" s="11">
        <f t="shared" si="64"/>
        <v>251.386806451613</v>
      </c>
      <c r="J77" s="11">
        <f t="shared" si="65"/>
        <v>0.000796119090446339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0.156400417785754</v>
      </c>
      <c r="P77" s="11">
        <f t="shared" si="68"/>
        <v>0.000124513358353022</v>
      </c>
      <c r="Q77" s="15">
        <f t="shared" si="69"/>
        <v>2.36575380870742e-5</v>
      </c>
      <c r="R77" s="11">
        <f t="shared" si="70"/>
        <v>0.0148697958333333</v>
      </c>
      <c r="S77" s="16">
        <f t="shared" si="71"/>
        <v>0.00159097934848854</v>
      </c>
      <c r="T77" s="3">
        <v>0.01</v>
      </c>
      <c r="U77" s="17">
        <f t="shared" si="72"/>
        <v>1.59097934848854e-5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0.0116159097934849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115</v>
      </c>
      <c r="AU77" s="1">
        <f t="shared" si="79"/>
        <v>13308.5542530128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9">
        <v>-15.3321785714286</v>
      </c>
      <c r="E78" s="12">
        <f t="shared" si="80"/>
        <v>-21.7631935483871</v>
      </c>
      <c r="F78" s="8" t="s">
        <v>109</v>
      </c>
      <c r="G78" s="6">
        <v>3</v>
      </c>
      <c r="H78" s="11">
        <f t="shared" si="63"/>
        <v>-15.3321785714286</v>
      </c>
      <c r="I78" s="11">
        <f t="shared" si="64"/>
        <v>257.817821428571</v>
      </c>
      <c r="J78" s="11">
        <f t="shared" si="65"/>
        <v>0.00209202621707116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0.234537987760734</v>
      </c>
      <c r="P78" s="11">
        <f t="shared" si="68"/>
        <v>0.000490659619294571</v>
      </c>
      <c r="Q78" s="15">
        <f t="shared" si="69"/>
        <v>9.32253276659685e-5</v>
      </c>
      <c r="R78" s="11">
        <f t="shared" si="70"/>
        <v>0.0148697958333333</v>
      </c>
      <c r="S78" s="16">
        <f t="shared" si="71"/>
        <v>0.00626944234546834</v>
      </c>
      <c r="T78" s="3">
        <v>0.01</v>
      </c>
      <c r="U78" s="17">
        <f t="shared" si="72"/>
        <v>6.26944234546834e-5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0.0116626944234547</v>
      </c>
      <c r="AR78" s="24">
        <f t="shared" si="77"/>
        <v>7.82620833333333</v>
      </c>
      <c r="AS78" s="1">
        <f t="shared" si="78"/>
        <v>0.19</v>
      </c>
      <c r="AT78" s="2">
        <f t="shared" si="82"/>
        <v>115</v>
      </c>
      <c r="AU78" s="1">
        <f t="shared" si="79"/>
        <v>13362.1562348833</v>
      </c>
    </row>
    <row r="79" s="1" customFormat="1" ht="16.8" spans="1:47">
      <c r="A79" s="6"/>
      <c r="B79" s="6"/>
      <c r="C79" s="8">
        <v>3</v>
      </c>
      <c r="D79" s="9">
        <v>-2.53848387096774</v>
      </c>
      <c r="E79" s="12">
        <f t="shared" si="80"/>
        <v>-15.3321785714286</v>
      </c>
      <c r="F79" s="8" t="s">
        <v>109</v>
      </c>
      <c r="G79" s="6">
        <v>4</v>
      </c>
      <c r="H79" s="11">
        <f t="shared" si="63"/>
        <v>-2.53848387096774</v>
      </c>
      <c r="I79" s="11">
        <f t="shared" si="64"/>
        <v>270.611516129032</v>
      </c>
      <c r="J79" s="11">
        <f t="shared" si="65"/>
        <v>0.0124734576756709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0.312309411474773</v>
      </c>
      <c r="P79" s="11">
        <f t="shared" si="68"/>
        <v>0.00389557822574428</v>
      </c>
      <c r="Q79" s="15">
        <f t="shared" si="69"/>
        <v>0.000740159862891413</v>
      </c>
      <c r="R79" s="11">
        <f t="shared" si="70"/>
        <v>0.0148697958333333</v>
      </c>
      <c r="S79" s="16">
        <f t="shared" si="71"/>
        <v>0.049776060894677</v>
      </c>
      <c r="T79" s="3">
        <v>0.01</v>
      </c>
      <c r="U79" s="17">
        <f t="shared" si="72"/>
        <v>0.00049776060894677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0.0120977606089468</v>
      </c>
      <c r="AR79" s="24">
        <f t="shared" si="77"/>
        <v>7.82620833333333</v>
      </c>
      <c r="AS79" s="1">
        <f t="shared" si="78"/>
        <v>0.19</v>
      </c>
      <c r="AT79" s="2">
        <f t="shared" si="82"/>
        <v>115</v>
      </c>
      <c r="AU79" s="1">
        <f t="shared" si="79"/>
        <v>13860.6192942745</v>
      </c>
    </row>
    <row r="80" s="1" customFormat="1" ht="16.8" spans="1:47">
      <c r="A80" s="6"/>
      <c r="B80" s="6"/>
      <c r="C80" s="8">
        <v>4</v>
      </c>
      <c r="D80" s="9">
        <v>5.72603333333333</v>
      </c>
      <c r="E80" s="12">
        <f t="shared" si="80"/>
        <v>-2.53848387096774</v>
      </c>
      <c r="F80" s="8" t="s">
        <v>109</v>
      </c>
      <c r="G80" s="6">
        <v>5</v>
      </c>
      <c r="H80" s="11">
        <f t="shared" si="63"/>
        <v>5.72603333333333</v>
      </c>
      <c r="I80" s="11">
        <f t="shared" si="64"/>
        <v>278.876033333333</v>
      </c>
      <c r="J80" s="11">
        <f t="shared" si="65"/>
        <v>0.0362302390893642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0.292993141586577</v>
      </c>
      <c r="O80" s="11">
        <f t="shared" si="81"/>
        <v>0.0936827749957847</v>
      </c>
      <c r="P80" s="11">
        <f t="shared" si="68"/>
        <v>0.00339414933665239</v>
      </c>
      <c r="Q80" s="15">
        <f t="shared" si="69"/>
        <v>0.000644888373963955</v>
      </c>
      <c r="R80" s="11">
        <f t="shared" si="70"/>
        <v>0.0148697958333333</v>
      </c>
      <c r="S80" s="16">
        <f t="shared" si="71"/>
        <v>0.0433690133470644</v>
      </c>
      <c r="T80" s="3">
        <v>0.01</v>
      </c>
      <c r="U80" s="17">
        <f t="shared" si="72"/>
        <v>0.000433690133470644</v>
      </c>
      <c r="V80" s="16"/>
      <c r="W80" s="3"/>
      <c r="X80" s="17"/>
      <c r="Y80" s="18">
        <v>0.02</v>
      </c>
      <c r="Z80" s="3">
        <v>0.17</v>
      </c>
      <c r="AA80" s="19">
        <f t="shared" si="73"/>
        <v>0.0034</v>
      </c>
      <c r="AB80" s="3">
        <v>0.01</v>
      </c>
      <c r="AC80" s="3">
        <v>0.03</v>
      </c>
      <c r="AD80" s="19">
        <f t="shared" si="74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5"/>
        <v>0.0079</v>
      </c>
      <c r="AQ80" s="1">
        <f t="shared" si="76"/>
        <v>0.0120336901334706</v>
      </c>
      <c r="AR80" s="24">
        <f t="shared" si="77"/>
        <v>7.82620833333333</v>
      </c>
      <c r="AS80" s="1">
        <f t="shared" si="78"/>
        <v>0.19</v>
      </c>
      <c r="AT80" s="2">
        <f t="shared" si="82"/>
        <v>115</v>
      </c>
      <c r="AU80" s="1">
        <f t="shared" si="79"/>
        <v>13787.2126120558</v>
      </c>
    </row>
    <row r="81" s="1" customFormat="1" ht="16.8" spans="1:47">
      <c r="A81" s="6"/>
      <c r="B81" s="6"/>
      <c r="C81" s="8">
        <v>5</v>
      </c>
      <c r="D81" s="9">
        <v>12.8013870967742</v>
      </c>
      <c r="E81" s="12">
        <f t="shared" si="80"/>
        <v>5.72603333333333</v>
      </c>
      <c r="F81" s="8" t="s">
        <v>111</v>
      </c>
      <c r="G81" s="6">
        <v>6</v>
      </c>
      <c r="H81" s="11">
        <f t="shared" si="63"/>
        <v>12.8013870967742</v>
      </c>
      <c r="I81" s="11">
        <f t="shared" si="64"/>
        <v>285.951387096774</v>
      </c>
      <c r="J81" s="11">
        <f t="shared" si="65"/>
        <v>0.0859519341954861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0.168550708992466</v>
      </c>
      <c r="P81" s="11">
        <f t="shared" si="68"/>
        <v>0.0144872594479229</v>
      </c>
      <c r="Q81" s="15">
        <f t="shared" si="69"/>
        <v>0.00275257929510536</v>
      </c>
      <c r="R81" s="11">
        <f t="shared" si="70"/>
        <v>0.0148697958333333</v>
      </c>
      <c r="S81" s="16">
        <f t="shared" si="71"/>
        <v>0.185112110882852</v>
      </c>
      <c r="T81" s="3">
        <v>0.01</v>
      </c>
      <c r="U81" s="17">
        <f t="shared" si="72"/>
        <v>0.00185112110882852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0.0209511211088285</v>
      </c>
      <c r="AR81" s="24">
        <f t="shared" si="77"/>
        <v>7.82620833333333</v>
      </c>
      <c r="AS81" s="1">
        <f t="shared" si="78"/>
        <v>0.19</v>
      </c>
      <c r="AT81" s="2">
        <f t="shared" si="82"/>
        <v>115</v>
      </c>
      <c r="AU81" s="1">
        <f t="shared" si="79"/>
        <v>24004.0717339828</v>
      </c>
    </row>
    <row r="82" s="1" customFormat="1" ht="16.8" spans="1:47">
      <c r="A82" s="6"/>
      <c r="B82" s="6"/>
      <c r="C82" s="8">
        <v>6</v>
      </c>
      <c r="D82" s="9">
        <v>18.9734666666667</v>
      </c>
      <c r="E82" s="12">
        <f t="shared" si="80"/>
        <v>12.8013870967742</v>
      </c>
      <c r="F82" s="8" t="s">
        <v>109</v>
      </c>
      <c r="G82" s="6">
        <v>7</v>
      </c>
      <c r="H82" s="11">
        <f t="shared" si="63"/>
        <v>18.9734666666667</v>
      </c>
      <c r="I82" s="11">
        <f t="shared" si="64"/>
        <v>292.123466666667</v>
      </c>
      <c r="J82" s="11">
        <f t="shared" si="65"/>
        <v>0.176481909239553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0.232325532877876</v>
      </c>
      <c r="P82" s="11">
        <f t="shared" si="68"/>
        <v>0.0410012536073841</v>
      </c>
      <c r="Q82" s="15">
        <f t="shared" si="69"/>
        <v>0.00779023818540298</v>
      </c>
      <c r="R82" s="11">
        <f t="shared" si="70"/>
        <v>0.0148697958333333</v>
      </c>
      <c r="S82" s="16">
        <f t="shared" si="71"/>
        <v>0.523896781954448</v>
      </c>
      <c r="T82" s="3">
        <v>0.01</v>
      </c>
      <c r="U82" s="17">
        <f t="shared" si="72"/>
        <v>0.00523896781954448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0.0243389678195445</v>
      </c>
      <c r="AR82" s="24">
        <f t="shared" si="77"/>
        <v>7.82620833333333</v>
      </c>
      <c r="AS82" s="1">
        <f t="shared" si="78"/>
        <v>0.19</v>
      </c>
      <c r="AT82" s="2">
        <f t="shared" si="82"/>
        <v>115</v>
      </c>
      <c r="AU82" s="1">
        <f t="shared" si="79"/>
        <v>27885.5879089572</v>
      </c>
    </row>
    <row r="83" s="1" customFormat="1" ht="16.8" spans="1:47">
      <c r="A83" s="6"/>
      <c r="B83" s="6"/>
      <c r="C83" s="8">
        <v>7</v>
      </c>
      <c r="D83" s="9">
        <v>23.4504838709677</v>
      </c>
      <c r="E83" s="12">
        <f t="shared" si="80"/>
        <v>18.9734666666667</v>
      </c>
      <c r="F83" s="8" t="s">
        <v>109</v>
      </c>
      <c r="G83" s="6">
        <v>8</v>
      </c>
      <c r="H83" s="11">
        <f t="shared" si="63"/>
        <v>23.4504838709677</v>
      </c>
      <c r="I83" s="11">
        <f t="shared" si="64"/>
        <v>296.600483870968</v>
      </c>
      <c r="J83" s="11">
        <f t="shared" si="65"/>
        <v>0.291876909446452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0.269586362603825</v>
      </c>
      <c r="P83" s="11">
        <f t="shared" si="68"/>
        <v>0.0786860343457151</v>
      </c>
      <c r="Q83" s="15">
        <f t="shared" si="69"/>
        <v>0.0149503465256859</v>
      </c>
      <c r="R83" s="11">
        <f t="shared" si="70"/>
        <v>0.0148697958333333</v>
      </c>
      <c r="S83" s="16">
        <f t="shared" si="71"/>
        <v>1.00541706781017</v>
      </c>
      <c r="T83" s="3">
        <v>0.01</v>
      </c>
      <c r="U83" s="17">
        <f t="shared" si="72"/>
        <v>0.0100541706781017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0.0291541706781017</v>
      </c>
      <c r="AR83" s="24">
        <f t="shared" si="77"/>
        <v>7.82620833333333</v>
      </c>
      <c r="AS83" s="1">
        <f t="shared" si="78"/>
        <v>0.19</v>
      </c>
      <c r="AT83" s="2">
        <f t="shared" si="82"/>
        <v>115</v>
      </c>
      <c r="AU83" s="1">
        <f t="shared" si="79"/>
        <v>33402.4513851451</v>
      </c>
    </row>
    <row r="84" s="1" customFormat="1" ht="16.8" spans="1:47">
      <c r="A84" s="6"/>
      <c r="B84" s="6"/>
      <c r="C84" s="8">
        <v>8</v>
      </c>
      <c r="D84" s="9">
        <v>19.0660322580645</v>
      </c>
      <c r="E84" s="12">
        <f t="shared" si="80"/>
        <v>23.4504838709677</v>
      </c>
      <c r="F84" s="8" t="s">
        <v>109</v>
      </c>
      <c r="G84" s="6">
        <v>9</v>
      </c>
      <c r="H84" s="11">
        <f t="shared" si="63"/>
        <v>19.0660322580645</v>
      </c>
      <c r="I84" s="11">
        <f t="shared" si="64"/>
        <v>292.216032258065</v>
      </c>
      <c r="J84" s="11">
        <f t="shared" si="65"/>
        <v>0.178355133528242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0.269162411591443</v>
      </c>
      <c r="P84" s="11">
        <f t="shared" si="68"/>
        <v>0.0480064978601754</v>
      </c>
      <c r="Q84" s="15">
        <f t="shared" si="69"/>
        <v>0.00912123459343332</v>
      </c>
      <c r="R84" s="11">
        <f t="shared" si="70"/>
        <v>0.0148697958333333</v>
      </c>
      <c r="S84" s="16">
        <f t="shared" si="71"/>
        <v>0.613406848060849</v>
      </c>
      <c r="T84" s="3">
        <v>0.01</v>
      </c>
      <c r="U84" s="17">
        <f t="shared" si="72"/>
        <v>0.00613406848060849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0.0177340684806085</v>
      </c>
      <c r="AR84" s="24">
        <f t="shared" si="77"/>
        <v>7.82620833333333</v>
      </c>
      <c r="AS84" s="1">
        <f t="shared" si="78"/>
        <v>0.19</v>
      </c>
      <c r="AT84" s="2">
        <f t="shared" si="82"/>
        <v>115</v>
      </c>
      <c r="AU84" s="1">
        <f t="shared" si="79"/>
        <v>20318.2373741571</v>
      </c>
    </row>
    <row r="85" s="1" customFormat="1" ht="16.8" spans="1:47">
      <c r="A85" s="6"/>
      <c r="B85" s="6"/>
      <c r="C85" s="8">
        <v>9</v>
      </c>
      <c r="D85" s="9">
        <v>13.6583333333333</v>
      </c>
      <c r="E85" s="12">
        <f t="shared" si="80"/>
        <v>19.0660322580645</v>
      </c>
      <c r="F85" s="8" t="s">
        <v>109</v>
      </c>
      <c r="G85" s="6">
        <v>10</v>
      </c>
      <c r="H85" s="11">
        <f t="shared" si="63"/>
        <v>13.6583333333333</v>
      </c>
      <c r="I85" s="11">
        <f t="shared" si="64"/>
        <v>286.808333333333</v>
      </c>
      <c r="J85" s="11">
        <f t="shared" si="65"/>
        <v>0.0951568653372807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0.299417997064601</v>
      </c>
      <c r="P85" s="11">
        <f t="shared" si="68"/>
        <v>0.0284916780262346</v>
      </c>
      <c r="Q85" s="15">
        <f t="shared" si="69"/>
        <v>0.00541341882498457</v>
      </c>
      <c r="R85" s="11">
        <f t="shared" si="70"/>
        <v>0.0148697958333333</v>
      </c>
      <c r="S85" s="16">
        <f t="shared" si="71"/>
        <v>0.36405468411674</v>
      </c>
      <c r="T85" s="3">
        <v>0.01</v>
      </c>
      <c r="U85" s="17">
        <f t="shared" si="72"/>
        <v>0.0036405468411674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0.0152405468411674</v>
      </c>
      <c r="AR85" s="24">
        <f t="shared" si="77"/>
        <v>7.82620833333333</v>
      </c>
      <c r="AS85" s="1">
        <f t="shared" si="78"/>
        <v>0.19</v>
      </c>
      <c r="AT85" s="2">
        <f t="shared" si="82"/>
        <v>115</v>
      </c>
      <c r="AU85" s="1">
        <f t="shared" si="79"/>
        <v>17461.3653245673</v>
      </c>
    </row>
    <row r="86" s="1" customFormat="1" ht="16.8" spans="1:47">
      <c r="A86" s="6"/>
      <c r="B86" s="6"/>
      <c r="C86" s="8">
        <v>10</v>
      </c>
      <c r="D86" s="9">
        <v>4.28629032258065</v>
      </c>
      <c r="E86" s="12">
        <f t="shared" si="80"/>
        <v>13.6583333333333</v>
      </c>
      <c r="F86" s="8" t="s">
        <v>109</v>
      </c>
      <c r="G86" s="6">
        <v>11</v>
      </c>
      <c r="H86" s="11">
        <f t="shared" si="63"/>
        <v>4.28629032258065</v>
      </c>
      <c r="I86" s="11">
        <f t="shared" si="64"/>
        <v>277.436290322581</v>
      </c>
      <c r="J86" s="11">
        <f t="shared" si="65"/>
        <v>0.0302261492168886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0.257380003086448</v>
      </c>
      <c r="O86" s="11">
        <f t="shared" si="81"/>
        <v>0.0918083992852516</v>
      </c>
      <c r="P86" s="11">
        <f t="shared" si="68"/>
        <v>0.0027750143761597</v>
      </c>
      <c r="Q86" s="15">
        <f t="shared" si="69"/>
        <v>0.000527252731470344</v>
      </c>
      <c r="R86" s="11">
        <f t="shared" si="70"/>
        <v>0.0148697958333333</v>
      </c>
      <c r="S86" s="16">
        <f t="shared" si="71"/>
        <v>0.0354579671019028</v>
      </c>
      <c r="T86" s="3">
        <v>0.01</v>
      </c>
      <c r="U86" s="17">
        <f t="shared" si="72"/>
        <v>0.000354579671019028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0.011954579671019</v>
      </c>
      <c r="AR86" s="24">
        <f t="shared" si="77"/>
        <v>7.82620833333333</v>
      </c>
      <c r="AS86" s="1">
        <f t="shared" si="78"/>
        <v>0.19</v>
      </c>
      <c r="AT86" s="2">
        <f t="shared" si="82"/>
        <v>115</v>
      </c>
      <c r="AU86" s="1">
        <f t="shared" si="79"/>
        <v>13696.5743495145</v>
      </c>
    </row>
    <row r="87" s="1" customFormat="1" ht="16.8" spans="1:48">
      <c r="A87" s="6"/>
      <c r="B87" s="6"/>
      <c r="C87" s="8">
        <v>11</v>
      </c>
      <c r="D87" s="9">
        <v>-5.94366666666666</v>
      </c>
      <c r="E87" s="12">
        <f t="shared" si="80"/>
        <v>4.28629032258065</v>
      </c>
      <c r="F87" s="8" t="s">
        <v>111</v>
      </c>
      <c r="G87" s="6">
        <v>12</v>
      </c>
      <c r="H87" s="11">
        <f t="shared" si="63"/>
        <v>-5.94366666666666</v>
      </c>
      <c r="I87" s="11">
        <f t="shared" si="64"/>
        <v>267.206333333333</v>
      </c>
      <c r="J87" s="11">
        <f t="shared" si="65"/>
        <v>0.00788591170339362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0.167295468242425</v>
      </c>
      <c r="P87" s="11">
        <f t="shared" si="68"/>
        <v>0.00131927729093766</v>
      </c>
      <c r="Q87" s="15">
        <f t="shared" si="69"/>
        <v>0.000250662685278155</v>
      </c>
      <c r="R87" s="11">
        <f t="shared" si="70"/>
        <v>0.0148697958333333</v>
      </c>
      <c r="S87" s="16">
        <f t="shared" si="71"/>
        <v>0.0168571706086408</v>
      </c>
      <c r="T87" s="3">
        <v>0.01</v>
      </c>
      <c r="U87" s="17">
        <f t="shared" si="72"/>
        <v>0.000168571706086408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0.0117685717060864</v>
      </c>
      <c r="AR87" s="24">
        <f t="shared" si="77"/>
        <v>7.82620833333333</v>
      </c>
      <c r="AS87" s="1">
        <f t="shared" si="78"/>
        <v>0.19</v>
      </c>
      <c r="AT87" s="2">
        <f t="shared" si="82"/>
        <v>115</v>
      </c>
      <c r="AU87" s="1">
        <f t="shared" si="79"/>
        <v>13483.4617189235</v>
      </c>
      <c r="AV87" s="1">
        <f>SUM(AU76:AU87)</f>
        <v>217878.734526812</v>
      </c>
    </row>
    <row r="88" s="1" customFormat="1" ht="16.8" spans="1:46">
      <c r="A88" s="6"/>
      <c r="B88" s="6"/>
      <c r="C88" s="8">
        <v>12</v>
      </c>
      <c r="D88" s="9">
        <v>-17.6633225806452</v>
      </c>
      <c r="E88" s="12">
        <f t="shared" si="80"/>
        <v>-5.94366666666666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-17.2291935483871</v>
      </c>
      <c r="E91" s="8"/>
      <c r="F91" s="8"/>
      <c r="G91" s="6">
        <v>1</v>
      </c>
      <c r="H91" s="11">
        <f t="shared" ref="H91:H102" si="83">E92</f>
        <v>-17.2291935483871</v>
      </c>
      <c r="I91" s="11">
        <f t="shared" ref="I91:I102" si="84">H91+273.15</f>
        <v>255.920806451613</v>
      </c>
      <c r="J91" s="11">
        <f t="shared" ref="J91:J102" si="85">EXP(($C$18*(I91-$C$16))/($C$19*I91*$C$16))</f>
        <v>0.00158121117713606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0.00012004555256817</v>
      </c>
      <c r="Q91" s="15">
        <f t="shared" ref="Q91:Q102" si="89">P91*$B$93</f>
        <v>1.5605921833862e-5</v>
      </c>
      <c r="R91" s="11">
        <f t="shared" ref="R91:R102" si="90">L91*$B$93</f>
        <v>0.0098696</v>
      </c>
      <c r="S91" s="16">
        <f t="shared" ref="S91:S102" si="91">Q91/R91</f>
        <v>0.00158121117713606</v>
      </c>
      <c r="T91" s="3">
        <v>0.01</v>
      </c>
      <c r="U91" s="17">
        <f t="shared" ref="U91:U102" si="92">S91*T91</f>
        <v>1.58121117713606e-5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0.0148158121117714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10</v>
      </c>
      <c r="AU91" s="1">
        <f t="shared" ref="AU91:AU102" si="98">AT91*10000*AS91*0.67*AR91*AQ91</f>
        <v>979.715132762871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-21.7631935483871</v>
      </c>
      <c r="E92" s="12">
        <f t="shared" ref="E92:E103" si="99">D91</f>
        <v>-17.2291935483871</v>
      </c>
      <c r="F92" s="8" t="s">
        <v>109</v>
      </c>
      <c r="G92" s="6">
        <v>2</v>
      </c>
      <c r="H92" s="11">
        <f t="shared" si="83"/>
        <v>-21.7631935483871</v>
      </c>
      <c r="I92" s="11">
        <f t="shared" si="84"/>
        <v>251.386806451613</v>
      </c>
      <c r="J92" s="11">
        <f t="shared" si="85"/>
        <v>0.000796119090446339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0.151719954447432</v>
      </c>
      <c r="P92" s="11">
        <f t="shared" si="88"/>
        <v>0.000120787152137249</v>
      </c>
      <c r="Q92" s="15">
        <f t="shared" si="89"/>
        <v>1.57023297778424e-5</v>
      </c>
      <c r="R92" s="11">
        <f t="shared" si="90"/>
        <v>0.0098696</v>
      </c>
      <c r="S92" s="16">
        <f t="shared" si="91"/>
        <v>0.00159097934848853</v>
      </c>
      <c r="T92" s="3">
        <v>0.01</v>
      </c>
      <c r="U92" s="17">
        <f t="shared" si="92"/>
        <v>1.59097934848853e-5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0.0148159097934849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10</v>
      </c>
      <c r="AU92" s="1">
        <f t="shared" si="98"/>
        <v>979.721592095116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-15.3321785714286</v>
      </c>
      <c r="E93" s="12">
        <f t="shared" si="99"/>
        <v>-21.7631935483871</v>
      </c>
      <c r="F93" s="8" t="s">
        <v>109</v>
      </c>
      <c r="G93" s="6">
        <v>3</v>
      </c>
      <c r="H93" s="11">
        <f t="shared" si="83"/>
        <v>-15.3321785714286</v>
      </c>
      <c r="I93" s="11">
        <f t="shared" si="84"/>
        <v>257.817821428571</v>
      </c>
      <c r="J93" s="11">
        <f t="shared" si="85"/>
        <v>0.00209202621707116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0.227519167295295</v>
      </c>
      <c r="P93" s="11">
        <f t="shared" si="88"/>
        <v>0.000475976062867956</v>
      </c>
      <c r="Q93" s="15">
        <f t="shared" si="89"/>
        <v>6.18768881728343e-5</v>
      </c>
      <c r="R93" s="11">
        <f t="shared" si="90"/>
        <v>0.0098696</v>
      </c>
      <c r="S93" s="16">
        <f t="shared" si="91"/>
        <v>0.00626944234546833</v>
      </c>
      <c r="T93" s="3">
        <v>0.01</v>
      </c>
      <c r="U93" s="17">
        <f t="shared" si="92"/>
        <v>6.26944234546834e-5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0.0148626944234547</v>
      </c>
      <c r="AR93" s="24">
        <f t="shared" si="96"/>
        <v>7.592</v>
      </c>
      <c r="AS93" s="1">
        <f t="shared" si="97"/>
        <v>0.13</v>
      </c>
      <c r="AT93" s="2">
        <f t="shared" si="101"/>
        <v>10</v>
      </c>
      <c r="AU93" s="1">
        <f t="shared" si="98"/>
        <v>982.815287507581</v>
      </c>
    </row>
    <row r="94" s="1" customFormat="1" ht="16.8" spans="1:47">
      <c r="A94" s="6"/>
      <c r="B94" s="6"/>
      <c r="C94" s="8">
        <v>3</v>
      </c>
      <c r="D94" s="9">
        <v>-2.53848387096774</v>
      </c>
      <c r="E94" s="12">
        <f t="shared" si="99"/>
        <v>-15.3321785714286</v>
      </c>
      <c r="F94" s="8" t="s">
        <v>109</v>
      </c>
      <c r="G94" s="6">
        <v>4</v>
      </c>
      <c r="H94" s="11">
        <f t="shared" si="83"/>
        <v>-2.53848387096774</v>
      </c>
      <c r="I94" s="11">
        <f t="shared" si="84"/>
        <v>270.611516129032</v>
      </c>
      <c r="J94" s="11">
        <f t="shared" si="85"/>
        <v>0.0124734576756709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0.302963191232427</v>
      </c>
      <c r="P94" s="11">
        <f t="shared" si="88"/>
        <v>0.00377899854312387</v>
      </c>
      <c r="Q94" s="15">
        <f t="shared" si="89"/>
        <v>0.000491269810606103</v>
      </c>
      <c r="R94" s="11">
        <f t="shared" si="90"/>
        <v>0.0098696</v>
      </c>
      <c r="S94" s="16">
        <f t="shared" si="91"/>
        <v>0.0497760608946769</v>
      </c>
      <c r="T94" s="3">
        <v>0.01</v>
      </c>
      <c r="U94" s="17">
        <f t="shared" si="92"/>
        <v>0.000497760608946769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0.0152977606089468</v>
      </c>
      <c r="AR94" s="24">
        <f t="shared" si="96"/>
        <v>7.592</v>
      </c>
      <c r="AS94" s="1">
        <f t="shared" si="97"/>
        <v>0.13</v>
      </c>
      <c r="AT94" s="2">
        <f t="shared" si="101"/>
        <v>10</v>
      </c>
      <c r="AU94" s="1">
        <f t="shared" si="98"/>
        <v>1011.58461331061</v>
      </c>
    </row>
    <row r="95" s="1" customFormat="1" ht="16.8" spans="1:47">
      <c r="A95" s="6"/>
      <c r="B95" s="6"/>
      <c r="C95" s="8">
        <v>4</v>
      </c>
      <c r="D95" s="9">
        <v>5.72603333333333</v>
      </c>
      <c r="E95" s="12">
        <f t="shared" si="99"/>
        <v>-2.53848387096774</v>
      </c>
      <c r="F95" s="8" t="s">
        <v>109</v>
      </c>
      <c r="G95" s="6">
        <v>5</v>
      </c>
      <c r="H95" s="11">
        <f t="shared" si="83"/>
        <v>5.72603333333333</v>
      </c>
      <c r="I95" s="11">
        <f t="shared" si="84"/>
        <v>278.876033333333</v>
      </c>
      <c r="J95" s="11">
        <f t="shared" si="85"/>
        <v>0.0362302390893642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0.284224983054838</v>
      </c>
      <c r="O95" s="11">
        <f t="shared" si="100"/>
        <v>0.0908792096344651</v>
      </c>
      <c r="P95" s="11">
        <f t="shared" si="88"/>
        <v>0.00329257549330912</v>
      </c>
      <c r="Q95" s="15">
        <f t="shared" si="89"/>
        <v>0.000428034814130186</v>
      </c>
      <c r="R95" s="11">
        <f t="shared" si="90"/>
        <v>0.0098696</v>
      </c>
      <c r="S95" s="16">
        <f t="shared" si="91"/>
        <v>0.0433690133470643</v>
      </c>
      <c r="T95" s="3">
        <v>0.01</v>
      </c>
      <c r="U95" s="17">
        <f t="shared" si="92"/>
        <v>0.000433690133470643</v>
      </c>
      <c r="V95" s="16"/>
      <c r="W95" s="3"/>
      <c r="X95" s="17"/>
      <c r="Y95" s="18">
        <v>0.02</v>
      </c>
      <c r="Z95" s="3">
        <v>0.49</v>
      </c>
      <c r="AA95" s="19">
        <f t="shared" si="93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4"/>
        <v>0.005</v>
      </c>
      <c r="AQ95" s="1">
        <f t="shared" si="95"/>
        <v>0.0152336901334706</v>
      </c>
      <c r="AR95" s="24">
        <f t="shared" si="96"/>
        <v>7.592</v>
      </c>
      <c r="AS95" s="1">
        <f t="shared" si="97"/>
        <v>0.13</v>
      </c>
      <c r="AT95" s="2">
        <f t="shared" si="101"/>
        <v>10</v>
      </c>
      <c r="AU95" s="1">
        <f t="shared" si="98"/>
        <v>1007.34786854672</v>
      </c>
    </row>
    <row r="96" s="1" customFormat="1" ht="16.8" spans="1:47">
      <c r="A96" s="6"/>
      <c r="B96" s="6"/>
      <c r="C96" s="8">
        <v>5</v>
      </c>
      <c r="D96" s="9">
        <v>12.8013870967742</v>
      </c>
      <c r="E96" s="12">
        <f t="shared" si="99"/>
        <v>5.72603333333333</v>
      </c>
      <c r="F96" s="8" t="s">
        <v>111</v>
      </c>
      <c r="G96" s="6">
        <v>6</v>
      </c>
      <c r="H96" s="11">
        <f t="shared" si="83"/>
        <v>12.8013870967742</v>
      </c>
      <c r="I96" s="11">
        <f t="shared" si="84"/>
        <v>285.951387096774</v>
      </c>
      <c r="J96" s="11">
        <f t="shared" si="85"/>
        <v>0.0859519341954861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0.163506634141156</v>
      </c>
      <c r="P96" s="11">
        <f t="shared" si="88"/>
        <v>0.0140537114582261</v>
      </c>
      <c r="Q96" s="15">
        <f t="shared" si="89"/>
        <v>0.00182698248956939</v>
      </c>
      <c r="R96" s="11">
        <f t="shared" si="90"/>
        <v>0.0098696</v>
      </c>
      <c r="S96" s="16">
        <f t="shared" si="91"/>
        <v>0.185112110882851</v>
      </c>
      <c r="T96" s="3">
        <v>0.01</v>
      </c>
      <c r="U96" s="17">
        <f t="shared" si="92"/>
        <v>0.00185112110882851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0.0289511211088285</v>
      </c>
      <c r="AR96" s="24">
        <f t="shared" si="96"/>
        <v>7.592</v>
      </c>
      <c r="AS96" s="1">
        <f t="shared" si="97"/>
        <v>0.13</v>
      </c>
      <c r="AT96" s="2">
        <f t="shared" si="101"/>
        <v>10</v>
      </c>
      <c r="AU96" s="1">
        <f t="shared" si="98"/>
        <v>1914.43109880115</v>
      </c>
    </row>
    <row r="97" s="1" customFormat="1" ht="16.8" spans="1:47">
      <c r="A97" s="6"/>
      <c r="B97" s="6"/>
      <c r="C97" s="8">
        <v>6</v>
      </c>
      <c r="D97" s="9">
        <v>18.9734666666667</v>
      </c>
      <c r="E97" s="12">
        <f t="shared" si="99"/>
        <v>12.8013870967742</v>
      </c>
      <c r="F97" s="8" t="s">
        <v>109</v>
      </c>
      <c r="G97" s="6">
        <v>7</v>
      </c>
      <c r="H97" s="11">
        <f t="shared" si="83"/>
        <v>18.9734666666667</v>
      </c>
      <c r="I97" s="11">
        <f t="shared" si="84"/>
        <v>292.123466666667</v>
      </c>
      <c r="J97" s="11">
        <f t="shared" si="85"/>
        <v>0.176481909239553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0.22537292268293</v>
      </c>
      <c r="P97" s="11">
        <f t="shared" si="88"/>
        <v>0.0397742436859817</v>
      </c>
      <c r="Q97" s="15">
        <f t="shared" si="89"/>
        <v>0.00517065167917762</v>
      </c>
      <c r="R97" s="11">
        <f t="shared" si="90"/>
        <v>0.0098696</v>
      </c>
      <c r="S97" s="16">
        <f t="shared" si="91"/>
        <v>0.523896781954448</v>
      </c>
      <c r="T97" s="3">
        <v>0.01</v>
      </c>
      <c r="U97" s="17">
        <f t="shared" si="92"/>
        <v>0.00523896781954448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0.0323389678195445</v>
      </c>
      <c r="AR97" s="24">
        <f t="shared" si="96"/>
        <v>7.592</v>
      </c>
      <c r="AS97" s="1">
        <f t="shared" si="97"/>
        <v>0.13</v>
      </c>
      <c r="AT97" s="2">
        <f t="shared" si="101"/>
        <v>10</v>
      </c>
      <c r="AU97" s="1">
        <f t="shared" si="98"/>
        <v>2138.4569345049</v>
      </c>
    </row>
    <row r="98" s="1" customFormat="1" ht="16.8" spans="1:47">
      <c r="A98" s="6"/>
      <c r="B98" s="6"/>
      <c r="C98" s="8">
        <v>7</v>
      </c>
      <c r="D98" s="9">
        <v>23.4504838709677</v>
      </c>
      <c r="E98" s="12">
        <f t="shared" si="99"/>
        <v>18.9734666666667</v>
      </c>
      <c r="F98" s="8" t="s">
        <v>109</v>
      </c>
      <c r="G98" s="6">
        <v>8</v>
      </c>
      <c r="H98" s="11">
        <f t="shared" si="83"/>
        <v>23.4504838709677</v>
      </c>
      <c r="I98" s="11">
        <f t="shared" si="84"/>
        <v>296.600483870968</v>
      </c>
      <c r="J98" s="11">
        <f t="shared" si="85"/>
        <v>0.291876909446452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0.261518678996948</v>
      </c>
      <c r="P98" s="11">
        <f t="shared" si="88"/>
        <v>0.0763312637881481</v>
      </c>
      <c r="Q98" s="15">
        <f t="shared" si="89"/>
        <v>0.00992306429245926</v>
      </c>
      <c r="R98" s="11">
        <f t="shared" si="90"/>
        <v>0.0098696</v>
      </c>
      <c r="S98" s="16">
        <f t="shared" si="91"/>
        <v>1.00541706781017</v>
      </c>
      <c r="T98" s="3">
        <v>0.01</v>
      </c>
      <c r="U98" s="17">
        <f t="shared" si="92"/>
        <v>0.0100541706781017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0.0371541706781017</v>
      </c>
      <c r="AR98" s="24">
        <f t="shared" si="96"/>
        <v>7.592</v>
      </c>
      <c r="AS98" s="1">
        <f t="shared" si="97"/>
        <v>0.13</v>
      </c>
      <c r="AT98" s="2">
        <f t="shared" si="101"/>
        <v>10</v>
      </c>
      <c r="AU98" s="1">
        <f t="shared" si="98"/>
        <v>2456.86857959477</v>
      </c>
    </row>
    <row r="99" s="1" customFormat="1" ht="16.8" spans="1:47">
      <c r="A99" s="6"/>
      <c r="B99" s="6"/>
      <c r="C99" s="8">
        <v>8</v>
      </c>
      <c r="D99" s="9">
        <v>19.0660322580645</v>
      </c>
      <c r="E99" s="12">
        <f t="shared" si="99"/>
        <v>23.4504838709677</v>
      </c>
      <c r="F99" s="8" t="s">
        <v>109</v>
      </c>
      <c r="G99" s="6">
        <v>9</v>
      </c>
      <c r="H99" s="11">
        <f t="shared" si="83"/>
        <v>19.0660322580645</v>
      </c>
      <c r="I99" s="11">
        <f t="shared" si="84"/>
        <v>292.216032258065</v>
      </c>
      <c r="J99" s="11">
        <f t="shared" si="85"/>
        <v>0.178355133528242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0.2611074152088</v>
      </c>
      <c r="P99" s="11">
        <f t="shared" si="88"/>
        <v>0.0465698479047796</v>
      </c>
      <c r="Q99" s="15">
        <f t="shared" si="89"/>
        <v>0.00605408022762134</v>
      </c>
      <c r="R99" s="11">
        <f t="shared" si="90"/>
        <v>0.0098696</v>
      </c>
      <c r="S99" s="16">
        <f t="shared" si="91"/>
        <v>0.613406848060848</v>
      </c>
      <c r="T99" s="3">
        <v>0.01</v>
      </c>
      <c r="U99" s="17">
        <f t="shared" si="92"/>
        <v>0.00613406848060848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0.0209340684806085</v>
      </c>
      <c r="AR99" s="24">
        <f t="shared" si="96"/>
        <v>7.592</v>
      </c>
      <c r="AS99" s="1">
        <f t="shared" si="97"/>
        <v>0.13</v>
      </c>
      <c r="AT99" s="2">
        <f t="shared" si="101"/>
        <v>10</v>
      </c>
      <c r="AU99" s="1">
        <f t="shared" si="98"/>
        <v>1384.29291125063</v>
      </c>
    </row>
    <row r="100" s="1" customFormat="1" ht="16.8" spans="1:47">
      <c r="A100" s="6"/>
      <c r="B100" s="6"/>
      <c r="C100" s="8">
        <v>9</v>
      </c>
      <c r="D100" s="9">
        <v>13.6583333333333</v>
      </c>
      <c r="E100" s="12">
        <f t="shared" si="99"/>
        <v>19.0660322580645</v>
      </c>
      <c r="F100" s="8" t="s">
        <v>109</v>
      </c>
      <c r="G100" s="6">
        <v>10</v>
      </c>
      <c r="H100" s="11">
        <f t="shared" si="83"/>
        <v>13.6583333333333</v>
      </c>
      <c r="I100" s="11">
        <f t="shared" si="84"/>
        <v>286.808333333333</v>
      </c>
      <c r="J100" s="11">
        <f t="shared" si="85"/>
        <v>0.0951568653372807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0.290457567304021</v>
      </c>
      <c r="P100" s="11">
        <f t="shared" si="88"/>
        <v>0.0276390316181428</v>
      </c>
      <c r="Q100" s="15">
        <f t="shared" si="89"/>
        <v>0.00359307411035857</v>
      </c>
      <c r="R100" s="11">
        <f t="shared" si="90"/>
        <v>0.0098696</v>
      </c>
      <c r="S100" s="16">
        <f t="shared" si="91"/>
        <v>0.364054684116739</v>
      </c>
      <c r="T100" s="3">
        <v>0.01</v>
      </c>
      <c r="U100" s="17">
        <f t="shared" si="92"/>
        <v>0.00364054684116739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0.0184405468411674</v>
      </c>
      <c r="AR100" s="24">
        <f t="shared" si="96"/>
        <v>7.592</v>
      </c>
      <c r="AS100" s="1">
        <f t="shared" si="97"/>
        <v>0.13</v>
      </c>
      <c r="AT100" s="2">
        <f t="shared" si="101"/>
        <v>10</v>
      </c>
      <c r="AU100" s="1">
        <f t="shared" si="98"/>
        <v>1219.40550139402</v>
      </c>
    </row>
    <row r="101" s="1" customFormat="1" ht="16.8" spans="1:47">
      <c r="A101" s="6"/>
      <c r="B101" s="6"/>
      <c r="C101" s="8">
        <v>10</v>
      </c>
      <c r="D101" s="9">
        <v>4.28629032258065</v>
      </c>
      <c r="E101" s="12">
        <f t="shared" si="99"/>
        <v>13.6583333333333</v>
      </c>
      <c r="F101" s="8" t="s">
        <v>109</v>
      </c>
      <c r="G101" s="6">
        <v>11</v>
      </c>
      <c r="H101" s="11">
        <f t="shared" si="83"/>
        <v>4.28629032258065</v>
      </c>
      <c r="I101" s="11">
        <f t="shared" si="84"/>
        <v>277.436290322581</v>
      </c>
      <c r="J101" s="11">
        <f t="shared" si="85"/>
        <v>0.0302261492168886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0.249677608901584</v>
      </c>
      <c r="O101" s="11">
        <f t="shared" si="100"/>
        <v>0.0890609267842939</v>
      </c>
      <c r="P101" s="11">
        <f t="shared" si="88"/>
        <v>0.00269196886237646</v>
      </c>
      <c r="Q101" s="15">
        <f t="shared" si="89"/>
        <v>0.000349955952108939</v>
      </c>
      <c r="R101" s="11">
        <f t="shared" si="90"/>
        <v>0.0098696</v>
      </c>
      <c r="S101" s="16">
        <f t="shared" si="91"/>
        <v>0.0354579671019028</v>
      </c>
      <c r="T101" s="3">
        <v>0.01</v>
      </c>
      <c r="U101" s="17">
        <f t="shared" si="92"/>
        <v>0.000354579671019028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0.015154579671019</v>
      </c>
      <c r="AR101" s="24">
        <f t="shared" si="96"/>
        <v>7.592</v>
      </c>
      <c r="AS101" s="1">
        <f t="shared" si="97"/>
        <v>0.13</v>
      </c>
      <c r="AT101" s="2">
        <f t="shared" si="101"/>
        <v>10</v>
      </c>
      <c r="AU101" s="1">
        <f t="shared" si="98"/>
        <v>1002.1165847913</v>
      </c>
    </row>
    <row r="102" s="1" customFormat="1" ht="16.8" spans="1:48">
      <c r="A102" s="6"/>
      <c r="B102" s="6"/>
      <c r="C102" s="8">
        <v>11</v>
      </c>
      <c r="D102" s="9">
        <v>-5.94366666666666</v>
      </c>
      <c r="E102" s="12">
        <f t="shared" si="99"/>
        <v>4.28629032258065</v>
      </c>
      <c r="F102" s="8" t="s">
        <v>111</v>
      </c>
      <c r="G102" s="6">
        <v>12</v>
      </c>
      <c r="H102" s="11">
        <f t="shared" si="83"/>
        <v>-5.94366666666666</v>
      </c>
      <c r="I102" s="11">
        <f t="shared" si="84"/>
        <v>267.206333333333</v>
      </c>
      <c r="J102" s="11">
        <f t="shared" si="85"/>
        <v>0.00788591170339362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0.162288957921917</v>
      </c>
      <c r="P102" s="11">
        <f t="shared" si="88"/>
        <v>0.001279796392608</v>
      </c>
      <c r="Q102" s="15">
        <f t="shared" si="89"/>
        <v>0.00016637353103904</v>
      </c>
      <c r="R102" s="11">
        <f t="shared" si="90"/>
        <v>0.0098696</v>
      </c>
      <c r="S102" s="16">
        <f t="shared" si="91"/>
        <v>0.0168571706086407</v>
      </c>
      <c r="T102" s="3">
        <v>0.01</v>
      </c>
      <c r="U102" s="17">
        <f t="shared" si="92"/>
        <v>0.000168571706086407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0.0149685717060864</v>
      </c>
      <c r="AR102" s="24">
        <f t="shared" si="96"/>
        <v>7.592</v>
      </c>
      <c r="AS102" s="1">
        <f t="shared" si="97"/>
        <v>0.13</v>
      </c>
      <c r="AT102" s="2">
        <f t="shared" si="101"/>
        <v>10</v>
      </c>
      <c r="AU102" s="1">
        <f t="shared" si="98"/>
        <v>989.816562579615</v>
      </c>
      <c r="AV102" s="1">
        <f>SUM(AU91:AU102)</f>
        <v>16066.5726671393</v>
      </c>
    </row>
    <row r="103" s="1" customFormat="1" ht="16.8" spans="1:46">
      <c r="A103" s="6"/>
      <c r="B103" s="6"/>
      <c r="C103" s="8">
        <v>12</v>
      </c>
      <c r="D103" s="9">
        <v>-17.6633225806452</v>
      </c>
      <c r="E103" s="12">
        <f t="shared" si="99"/>
        <v>-5.94366666666666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ht="16.8" spans="1:79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ht="16.8" spans="1:79">
      <c r="A107" s="6" t="s">
        <v>107</v>
      </c>
      <c r="B107" s="6">
        <f>F9</f>
        <v>122.786</v>
      </c>
      <c r="C107" s="8" t="s">
        <v>108</v>
      </c>
      <c r="D107" s="9">
        <v>-17.2291935483871</v>
      </c>
      <c r="E107" s="8"/>
      <c r="F107" s="8"/>
      <c r="G107" s="6">
        <v>1</v>
      </c>
      <c r="H107" s="11">
        <f t="shared" ref="H107:H118" si="102">E108</f>
        <v>-17.2291935483871</v>
      </c>
      <c r="I107" s="11">
        <f t="shared" ref="I107:I118" si="103">H107+273.15</f>
        <v>255.920806451613</v>
      </c>
      <c r="J107" s="11">
        <f t="shared" ref="J107:J118" si="104">EXP(($C$18*(I107-$C$16))/($C$19*I107*$C$16))</f>
        <v>0.00158121117713606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0.00436838840090613</v>
      </c>
      <c r="Q107" s="15">
        <f t="shared" ref="Q107:Q118" si="108">P107*$B$109</f>
        <v>0.00126683263626278</v>
      </c>
      <c r="R107" s="11">
        <f t="shared" ref="R107:R118" si="109">L107*$B$109</f>
        <v>0.80117865</v>
      </c>
      <c r="S107" s="16">
        <f t="shared" ref="S107:S118" si="110">Q107/R107</f>
        <v>0.00158121117713606</v>
      </c>
      <c r="T107" s="3">
        <v>0.27</v>
      </c>
      <c r="U107" s="17">
        <f t="shared" ref="U107:U118" si="111">S107*T107</f>
        <v>0.000426927017826736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0.226482951919564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225</v>
      </c>
      <c r="AF107" s="1">
        <f t="shared" ref="AF107:AF118" si="116">AE107*10000*AC107*AB107</f>
        <v>5214175.45019919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ht="16.8" spans="1:79">
      <c r="A108" s="6" t="s">
        <v>110</v>
      </c>
      <c r="B108" s="6">
        <v>27</v>
      </c>
      <c r="C108" s="8">
        <v>1</v>
      </c>
      <c r="D108" s="9">
        <v>-21.7631935483871</v>
      </c>
      <c r="E108" s="12">
        <f t="shared" ref="E108:E119" si="117">D107</f>
        <v>-17.2291935483871</v>
      </c>
      <c r="F108" s="8" t="s">
        <v>109</v>
      </c>
      <c r="G108" s="6">
        <v>2</v>
      </c>
      <c r="H108" s="11">
        <f t="shared" si="102"/>
        <v>-21.7631935483871</v>
      </c>
      <c r="I108" s="11">
        <f t="shared" si="103"/>
        <v>251.386806451613</v>
      </c>
      <c r="J108" s="11">
        <f t="shared" si="104"/>
        <v>0.000796119090446339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5.52100161159909</v>
      </c>
      <c r="P108" s="11">
        <f t="shared" si="107"/>
        <v>0.00439537478137904</v>
      </c>
      <c r="Q108" s="15">
        <f t="shared" si="108"/>
        <v>0.00127465868659992</v>
      </c>
      <c r="R108" s="11">
        <f t="shared" si="109"/>
        <v>0.80117865</v>
      </c>
      <c r="S108" s="16">
        <f t="shared" si="110"/>
        <v>0.00159097934848853</v>
      </c>
      <c r="T108" s="3">
        <v>0.27</v>
      </c>
      <c r="U108" s="17">
        <f t="shared" si="111"/>
        <v>0.000429564424091904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0.226483464367601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225</v>
      </c>
      <c r="AF108" s="1">
        <f t="shared" si="116"/>
        <v>5214187.24797007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ht="16.8" spans="1:79">
      <c r="A109" s="6" t="s">
        <v>72</v>
      </c>
      <c r="B109" s="6">
        <f>G9</f>
        <v>0.29</v>
      </c>
      <c r="C109" s="8">
        <v>2</v>
      </c>
      <c r="D109" s="9">
        <v>-15.3321785714286</v>
      </c>
      <c r="E109" s="12">
        <f t="shared" si="117"/>
        <v>-21.7631935483871</v>
      </c>
      <c r="F109" s="8" t="s">
        <v>109</v>
      </c>
      <c r="G109" s="6">
        <v>3</v>
      </c>
      <c r="H109" s="11">
        <f t="shared" si="102"/>
        <v>-15.3321785714286</v>
      </c>
      <c r="I109" s="11">
        <f t="shared" si="103"/>
        <v>257.817821428571</v>
      </c>
      <c r="J109" s="11">
        <f t="shared" si="104"/>
        <v>0.00209202621707116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8.27929123681771</v>
      </c>
      <c r="P109" s="11">
        <f t="shared" si="107"/>
        <v>0.0173204943261902</v>
      </c>
      <c r="Q109" s="15">
        <f t="shared" si="108"/>
        <v>0.00502294335459515</v>
      </c>
      <c r="R109" s="11">
        <f t="shared" si="109"/>
        <v>0.80117865</v>
      </c>
      <c r="S109" s="16">
        <f t="shared" si="110"/>
        <v>0.00626944234546833</v>
      </c>
      <c r="T109" s="3">
        <v>0.27</v>
      </c>
      <c r="U109" s="17">
        <f t="shared" si="111"/>
        <v>0.00169274943327645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0.226728901214886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225</v>
      </c>
      <c r="AF109" s="1">
        <f t="shared" si="116"/>
        <v>5219837.78710708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ht="16.8" spans="1:79">
      <c r="A110" s="6"/>
      <c r="B110" s="6"/>
      <c r="C110" s="8">
        <v>3</v>
      </c>
      <c r="D110" s="9">
        <v>-2.53848387096774</v>
      </c>
      <c r="E110" s="12">
        <f t="shared" si="117"/>
        <v>-15.3321785714286</v>
      </c>
      <c r="F110" s="8" t="s">
        <v>109</v>
      </c>
      <c r="G110" s="6">
        <v>4</v>
      </c>
      <c r="H110" s="11">
        <f t="shared" si="102"/>
        <v>-2.53848387096774</v>
      </c>
      <c r="I110" s="11">
        <f t="shared" si="103"/>
        <v>270.611516129032</v>
      </c>
      <c r="J110" s="11">
        <f t="shared" si="104"/>
        <v>0.0124734576756709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11.0246557424915</v>
      </c>
      <c r="P110" s="11">
        <f t="shared" si="107"/>
        <v>0.13751557679281</v>
      </c>
      <c r="Q110" s="15">
        <f t="shared" si="108"/>
        <v>0.039879517269915</v>
      </c>
      <c r="R110" s="11">
        <f t="shared" si="109"/>
        <v>0.80117865</v>
      </c>
      <c r="S110" s="16">
        <f t="shared" si="110"/>
        <v>0.0497760608946769</v>
      </c>
      <c r="T110" s="3">
        <v>0.27</v>
      </c>
      <c r="U110" s="17">
        <f t="shared" si="111"/>
        <v>0.0134395364415628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0.229011301930596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225</v>
      </c>
      <c r="AF110" s="1">
        <f t="shared" si="116"/>
        <v>5272384.07228442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ht="16.8" spans="1:79">
      <c r="A111" s="6"/>
      <c r="B111" s="6"/>
      <c r="C111" s="8">
        <v>4</v>
      </c>
      <c r="D111" s="9">
        <v>5.72603333333333</v>
      </c>
      <c r="E111" s="12">
        <f t="shared" si="117"/>
        <v>-2.53848387096774</v>
      </c>
      <c r="F111" s="8" t="s">
        <v>109</v>
      </c>
      <c r="G111" s="6">
        <v>5</v>
      </c>
      <c r="H111" s="11">
        <f t="shared" si="102"/>
        <v>5.72603333333333</v>
      </c>
      <c r="I111" s="11">
        <f t="shared" si="103"/>
        <v>278.876033333333</v>
      </c>
      <c r="J111" s="11">
        <f t="shared" si="104"/>
        <v>0.0362302390893642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10.3427831574138</v>
      </c>
      <c r="O111" s="11">
        <f t="shared" si="118"/>
        <v>3.30704200828494</v>
      </c>
      <c r="P111" s="11">
        <f t="shared" si="107"/>
        <v>0.119814922638734</v>
      </c>
      <c r="Q111" s="15">
        <f t="shared" si="108"/>
        <v>0.034746327565233</v>
      </c>
      <c r="R111" s="11">
        <f t="shared" si="109"/>
        <v>0.80117865</v>
      </c>
      <c r="S111" s="16">
        <f t="shared" si="110"/>
        <v>0.0433690133470644</v>
      </c>
      <c r="T111" s="3">
        <v>0.27</v>
      </c>
      <c r="U111" s="17">
        <f t="shared" si="111"/>
        <v>0.0117096336037074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12"/>
        <v>0.2286751818092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225</v>
      </c>
      <c r="AF111" s="1">
        <f t="shared" si="116"/>
        <v>5264645.7888046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ht="16.8" spans="1:79">
      <c r="A112" s="6"/>
      <c r="B112" s="6"/>
      <c r="C112" s="8">
        <v>5</v>
      </c>
      <c r="D112" s="9">
        <v>12.8013870967742</v>
      </c>
      <c r="E112" s="12">
        <f t="shared" si="117"/>
        <v>5.72603333333333</v>
      </c>
      <c r="F112" s="8" t="s">
        <v>111</v>
      </c>
      <c r="G112" s="6">
        <v>6</v>
      </c>
      <c r="H112" s="11">
        <f t="shared" si="102"/>
        <v>12.8013870967742</v>
      </c>
      <c r="I112" s="11">
        <f t="shared" si="103"/>
        <v>285.951387096774</v>
      </c>
      <c r="J112" s="11">
        <f t="shared" si="104"/>
        <v>0.0859519341954861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5.9499120856462</v>
      </c>
      <c r="P112" s="11">
        <f t="shared" si="107"/>
        <v>0.51140645205439</v>
      </c>
      <c r="Q112" s="15">
        <f t="shared" si="108"/>
        <v>0.148307871095773</v>
      </c>
      <c r="R112" s="11">
        <f t="shared" si="109"/>
        <v>0.80117865</v>
      </c>
      <c r="S112" s="16">
        <f t="shared" si="110"/>
        <v>0.185112110882851</v>
      </c>
      <c r="T112" s="3">
        <v>0.27</v>
      </c>
      <c r="U112" s="17">
        <f t="shared" si="111"/>
        <v>0.0499802699383698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0.284911166449025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225</v>
      </c>
      <c r="AF112" s="1">
        <f t="shared" si="116"/>
        <v>6559331.71567689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ht="16.8" spans="1:79">
      <c r="A113" s="6"/>
      <c r="B113" s="6"/>
      <c r="C113" s="8">
        <v>6</v>
      </c>
      <c r="D113" s="9">
        <v>18.9734666666667</v>
      </c>
      <c r="E113" s="12">
        <f t="shared" si="117"/>
        <v>12.8013870967742</v>
      </c>
      <c r="F113" s="8" t="s">
        <v>109</v>
      </c>
      <c r="G113" s="6">
        <v>7</v>
      </c>
      <c r="H113" s="11">
        <f t="shared" si="102"/>
        <v>18.9734666666667</v>
      </c>
      <c r="I113" s="11">
        <f t="shared" si="103"/>
        <v>292.123466666667</v>
      </c>
      <c r="J113" s="11">
        <f t="shared" si="104"/>
        <v>0.176481909239553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8.20119063359181</v>
      </c>
      <c r="P113" s="11">
        <f t="shared" si="107"/>
        <v>1.44736178105382</v>
      </c>
      <c r="Q113" s="15">
        <f t="shared" si="108"/>
        <v>0.419734916505609</v>
      </c>
      <c r="R113" s="11">
        <f t="shared" si="109"/>
        <v>0.80117865</v>
      </c>
      <c r="S113" s="16">
        <f t="shared" si="110"/>
        <v>0.523896781954448</v>
      </c>
      <c r="T113" s="3">
        <v>0.27</v>
      </c>
      <c r="U113" s="17">
        <f t="shared" si="111"/>
        <v>0.141452131127701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0.302684149078112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225</v>
      </c>
      <c r="AF113" s="1">
        <f t="shared" si="116"/>
        <v>6968507.98663222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ht="16.8" spans="1:79">
      <c r="A114" s="6"/>
      <c r="B114" s="6"/>
      <c r="C114" s="8">
        <v>7</v>
      </c>
      <c r="D114" s="9">
        <v>23.4504838709677</v>
      </c>
      <c r="E114" s="12">
        <f t="shared" si="117"/>
        <v>18.9734666666667</v>
      </c>
      <c r="F114" s="8" t="s">
        <v>109</v>
      </c>
      <c r="G114" s="6">
        <v>8</v>
      </c>
      <c r="H114" s="11">
        <f t="shared" si="102"/>
        <v>23.4504838709677</v>
      </c>
      <c r="I114" s="11">
        <f t="shared" si="103"/>
        <v>296.600483870968</v>
      </c>
      <c r="J114" s="11">
        <f t="shared" si="104"/>
        <v>0.291876909446452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9.51651385253799</v>
      </c>
      <c r="P114" s="11">
        <f t="shared" si="107"/>
        <v>2.77765065198314</v>
      </c>
      <c r="Q114" s="15">
        <f t="shared" si="108"/>
        <v>0.805518689075111</v>
      </c>
      <c r="R114" s="11">
        <f t="shared" si="109"/>
        <v>0.80117865</v>
      </c>
      <c r="S114" s="16">
        <f t="shared" si="110"/>
        <v>1.00541706781017</v>
      </c>
      <c r="T114" s="3">
        <v>0.27</v>
      </c>
      <c r="U114" s="17">
        <f t="shared" si="111"/>
        <v>0.271462608308746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0.327945184794389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225</v>
      </c>
      <c r="AF114" s="1">
        <f t="shared" si="116"/>
        <v>7550077.02378075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ht="16.8" spans="1:79">
      <c r="A115" s="6"/>
      <c r="B115" s="6"/>
      <c r="C115" s="8">
        <v>8</v>
      </c>
      <c r="D115" s="9">
        <v>19.0660322580645</v>
      </c>
      <c r="E115" s="12">
        <f t="shared" si="117"/>
        <v>23.4504838709677</v>
      </c>
      <c r="F115" s="8" t="s">
        <v>109</v>
      </c>
      <c r="G115" s="6">
        <v>9</v>
      </c>
      <c r="H115" s="11">
        <f t="shared" si="102"/>
        <v>19.0660322580645</v>
      </c>
      <c r="I115" s="11">
        <f t="shared" si="103"/>
        <v>292.216032258065</v>
      </c>
      <c r="J115" s="11">
        <f t="shared" si="104"/>
        <v>0.178355133528242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9.50154820055485</v>
      </c>
      <c r="P115" s="11">
        <f t="shared" si="107"/>
        <v>1.69464989803498</v>
      </c>
      <c r="Q115" s="15">
        <f t="shared" si="108"/>
        <v>0.491448470430145</v>
      </c>
      <c r="R115" s="11">
        <f t="shared" si="109"/>
        <v>0.80117865</v>
      </c>
      <c r="S115" s="16">
        <f t="shared" si="110"/>
        <v>0.613406848060848</v>
      </c>
      <c r="T115" s="3">
        <v>0.27</v>
      </c>
      <c r="U115" s="17">
        <f t="shared" si="111"/>
        <v>0.165619848976429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0.25857993665612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225</v>
      </c>
      <c r="AF115" s="1">
        <f t="shared" si="116"/>
        <v>5953124.26917346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ht="16.8" spans="1:79">
      <c r="A116" s="6"/>
      <c r="B116" s="6"/>
      <c r="C116" s="8">
        <v>9</v>
      </c>
      <c r="D116" s="9">
        <v>13.6583333333333</v>
      </c>
      <c r="E116" s="12">
        <f t="shared" si="117"/>
        <v>19.0660322580645</v>
      </c>
      <c r="F116" s="8" t="s">
        <v>109</v>
      </c>
      <c r="G116" s="6">
        <v>10</v>
      </c>
      <c r="H116" s="11">
        <f t="shared" si="102"/>
        <v>13.6583333333333</v>
      </c>
      <c r="I116" s="11">
        <f t="shared" si="103"/>
        <v>286.808333333333</v>
      </c>
      <c r="J116" s="11">
        <f t="shared" si="104"/>
        <v>0.0951568653372807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10.5695833025199</v>
      </c>
      <c r="P116" s="11">
        <f t="shared" si="107"/>
        <v>1.00576841498905</v>
      </c>
      <c r="Q116" s="15">
        <f t="shared" si="108"/>
        <v>0.291672840346825</v>
      </c>
      <c r="R116" s="11">
        <f t="shared" si="109"/>
        <v>0.80117865</v>
      </c>
      <c r="S116" s="16">
        <f t="shared" si="110"/>
        <v>0.364054684116739</v>
      </c>
      <c r="T116" s="3">
        <v>0.27</v>
      </c>
      <c r="U116" s="17">
        <f t="shared" si="111"/>
        <v>0.0982947647115195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0.245498672783448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225</v>
      </c>
      <c r="AF116" s="1">
        <f t="shared" si="116"/>
        <v>5651962.50682285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ht="16.8" spans="1:79">
      <c r="A117" s="6"/>
      <c r="B117" s="6"/>
      <c r="C117" s="8">
        <v>10</v>
      </c>
      <c r="D117" s="9">
        <v>4.28629032258065</v>
      </c>
      <c r="E117" s="12">
        <f t="shared" si="117"/>
        <v>13.6583333333333</v>
      </c>
      <c r="F117" s="8" t="s">
        <v>109</v>
      </c>
      <c r="G117" s="6">
        <v>11</v>
      </c>
      <c r="H117" s="11">
        <f t="shared" si="102"/>
        <v>4.28629032258065</v>
      </c>
      <c r="I117" s="11">
        <f t="shared" si="103"/>
        <v>277.436290322581</v>
      </c>
      <c r="J117" s="11">
        <f t="shared" si="104"/>
        <v>0.0302261492168886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9.08562414315427</v>
      </c>
      <c r="O117" s="11">
        <f t="shared" si="118"/>
        <v>3.24087574437654</v>
      </c>
      <c r="P117" s="11">
        <f t="shared" si="107"/>
        <v>0.0979591938429202</v>
      </c>
      <c r="Q117" s="15">
        <f t="shared" si="108"/>
        <v>0.0284081662144468</v>
      </c>
      <c r="R117" s="11">
        <f t="shared" si="109"/>
        <v>0.80117865</v>
      </c>
      <c r="S117" s="16">
        <f t="shared" si="110"/>
        <v>0.0354579671019027</v>
      </c>
      <c r="T117" s="3">
        <v>0.27</v>
      </c>
      <c r="U117" s="17">
        <f t="shared" si="111"/>
        <v>0.00957365111751374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0.228260160412133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225</v>
      </c>
      <c r="AF117" s="1">
        <f t="shared" si="116"/>
        <v>5255091.0105683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ht="16.8" spans="1:79">
      <c r="A118" s="6"/>
      <c r="B118" s="6"/>
      <c r="C118" s="8">
        <v>11</v>
      </c>
      <c r="D118" s="9">
        <v>-5.94366666666666</v>
      </c>
      <c r="E118" s="12">
        <f t="shared" si="117"/>
        <v>4.28629032258065</v>
      </c>
      <c r="F118" s="8" t="s">
        <v>111</v>
      </c>
      <c r="G118" s="6">
        <v>12</v>
      </c>
      <c r="H118" s="11">
        <f t="shared" si="102"/>
        <v>-5.94366666666666</v>
      </c>
      <c r="I118" s="11">
        <f t="shared" si="103"/>
        <v>267.206333333333</v>
      </c>
      <c r="J118" s="11">
        <f t="shared" si="104"/>
        <v>0.00788591170339362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5.90560155053362</v>
      </c>
      <c r="P118" s="11">
        <f t="shared" si="107"/>
        <v>0.0465710523829326</v>
      </c>
      <c r="Q118" s="15">
        <f t="shared" si="108"/>
        <v>0.0135056051910505</v>
      </c>
      <c r="R118" s="11">
        <f t="shared" si="109"/>
        <v>0.80117865</v>
      </c>
      <c r="S118" s="16">
        <f t="shared" si="110"/>
        <v>0.0168571706086407</v>
      </c>
      <c r="T118" s="3">
        <v>0.27</v>
      </c>
      <c r="U118" s="17">
        <f t="shared" si="111"/>
        <v>0.00455143606433299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0.2272843440273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225</v>
      </c>
      <c r="AF118" s="1">
        <f t="shared" si="116"/>
        <v>5232625.39982553</v>
      </c>
      <c r="AG118" s="1">
        <f>SUM(AF107:AF118)</f>
        <v>69355950.2588453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ht="16.8" spans="1:46">
      <c r="A119" s="6"/>
      <c r="B119" s="6"/>
      <c r="C119" s="8">
        <v>12</v>
      </c>
      <c r="D119" s="9">
        <v>-17.6633225806452</v>
      </c>
      <c r="E119" s="12">
        <f t="shared" si="117"/>
        <v>-5.94366666666666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-17.2291935483871</v>
      </c>
      <c r="E123" s="8"/>
      <c r="F123" s="8"/>
      <c r="G123" s="6">
        <v>1</v>
      </c>
      <c r="H123" s="11">
        <f t="shared" ref="H123:H134" si="119">E124</f>
        <v>-17.2291935483871</v>
      </c>
      <c r="I123" s="11">
        <f t="shared" ref="I123:I134" si="120">H123+273.15</f>
        <v>255.920806451613</v>
      </c>
      <c r="J123" s="11">
        <f t="shared" ref="J123:J134" si="121">EXP(($C$18*(I123-$C$16))/($C$19*I123*$C$16))</f>
        <v>0.00158121117713606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0.000824158889746856</v>
      </c>
      <c r="Q123" s="15">
        <f t="shared" ref="Q123:Q134" si="125">P123*$B$125</f>
        <v>0.000214281311334183</v>
      </c>
      <c r="R123" s="11">
        <f t="shared" ref="R123:R134" si="126">L123*$B$125</f>
        <v>0.1355172</v>
      </c>
      <c r="S123" s="16">
        <f t="shared" ref="S123:S134" si="127">Q123/R123</f>
        <v>0.00158121117713606</v>
      </c>
      <c r="T123" s="3">
        <v>0.01</v>
      </c>
      <c r="U123" s="17">
        <f t="shared" ref="U123:U134" si="128">S123*T123</f>
        <v>1.58121117713606e-5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0.00550581211177136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0.616666666666667</v>
      </c>
      <c r="AX123" s="1">
        <f t="shared" ref="AX123:AX134" si="134">AW123*10000*AV123*0.67*AU123*AT123</f>
        <v>308.276970953329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-21.7631935483871</v>
      </c>
      <c r="E124" s="12">
        <f t="shared" ref="E124:E135" si="135">D123</f>
        <v>-17.2291935483871</v>
      </c>
      <c r="F124" s="8" t="s">
        <v>109</v>
      </c>
      <c r="G124" s="6">
        <v>2</v>
      </c>
      <c r="H124" s="11">
        <f t="shared" si="119"/>
        <v>-21.7631935483871</v>
      </c>
      <c r="I124" s="11">
        <f t="shared" si="120"/>
        <v>251.386806451613</v>
      </c>
      <c r="J124" s="11">
        <f t="shared" si="121"/>
        <v>0.000796119090446339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1.04161584111025</v>
      </c>
      <c r="P124" s="11">
        <f t="shared" si="124"/>
        <v>0.000829250256019194</v>
      </c>
      <c r="Q124" s="15">
        <f t="shared" si="125"/>
        <v>0.00021560506656499</v>
      </c>
      <c r="R124" s="11">
        <f t="shared" si="126"/>
        <v>0.1355172</v>
      </c>
      <c r="S124" s="16">
        <f t="shared" si="127"/>
        <v>0.00159097934848853</v>
      </c>
      <c r="T124" s="3">
        <v>0.01</v>
      </c>
      <c r="U124" s="17">
        <f t="shared" si="128"/>
        <v>1.59097934848853e-5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0.00550590979348489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0.616666666666667</v>
      </c>
      <c r="AX124" s="1">
        <f t="shared" si="134"/>
        <v>308.282440268691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-15.3321785714286</v>
      </c>
      <c r="E125" s="12">
        <f t="shared" si="135"/>
        <v>-21.7631935483871</v>
      </c>
      <c r="F125" s="8" t="s">
        <v>109</v>
      </c>
      <c r="G125" s="6">
        <v>3</v>
      </c>
      <c r="H125" s="11">
        <f t="shared" si="119"/>
        <v>-15.3321785714286</v>
      </c>
      <c r="I125" s="11">
        <f t="shared" si="120"/>
        <v>257.817821428571</v>
      </c>
      <c r="J125" s="11">
        <f t="shared" si="121"/>
        <v>0.00209202621707116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1.56200659085423</v>
      </c>
      <c r="P125" s="11">
        <f t="shared" si="124"/>
        <v>0.00326775873930501</v>
      </c>
      <c r="Q125" s="15">
        <f t="shared" si="125"/>
        <v>0.000849617272219301</v>
      </c>
      <c r="R125" s="11">
        <f t="shared" si="126"/>
        <v>0.1355172</v>
      </c>
      <c r="S125" s="16">
        <f t="shared" si="127"/>
        <v>0.00626944234546833</v>
      </c>
      <c r="T125" s="3">
        <v>0.01</v>
      </c>
      <c r="U125" s="17">
        <f t="shared" si="128"/>
        <v>6.26944234546833e-5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0.00555269442345468</v>
      </c>
      <c r="AU125" s="24">
        <f t="shared" si="132"/>
        <v>52.122</v>
      </c>
      <c r="AV125" s="1">
        <f t="shared" si="133"/>
        <v>0.26</v>
      </c>
      <c r="AW125" s="2">
        <f t="shared" si="137"/>
        <v>0.616666666666667</v>
      </c>
      <c r="AX125" s="1">
        <f t="shared" si="134"/>
        <v>310.901967365053</v>
      </c>
    </row>
    <row r="126" s="1" customFormat="1" ht="16.8" spans="1:50">
      <c r="A126" s="6"/>
      <c r="B126" s="6"/>
      <c r="C126" s="8">
        <v>3</v>
      </c>
      <c r="D126" s="9">
        <v>-2.53848387096774</v>
      </c>
      <c r="E126" s="12">
        <f t="shared" si="135"/>
        <v>-15.3321785714286</v>
      </c>
      <c r="F126" s="8" t="s">
        <v>109</v>
      </c>
      <c r="G126" s="6">
        <v>4</v>
      </c>
      <c r="H126" s="11">
        <f t="shared" si="119"/>
        <v>-2.53848387096774</v>
      </c>
      <c r="I126" s="11">
        <f t="shared" si="120"/>
        <v>270.611516129032</v>
      </c>
      <c r="J126" s="11">
        <f t="shared" si="121"/>
        <v>0.0124734576756709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2.07995883211493</v>
      </c>
      <c r="P126" s="11">
        <f t="shared" si="124"/>
        <v>0.0259442784595235</v>
      </c>
      <c r="Q126" s="15">
        <f t="shared" si="125"/>
        <v>0.00674551239947611</v>
      </c>
      <c r="R126" s="11">
        <f t="shared" si="126"/>
        <v>0.1355172</v>
      </c>
      <c r="S126" s="16">
        <f t="shared" si="127"/>
        <v>0.0497760608946769</v>
      </c>
      <c r="T126" s="3">
        <v>0.01</v>
      </c>
      <c r="U126" s="17">
        <f t="shared" si="128"/>
        <v>0.000497760608946769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0.00598776060894677</v>
      </c>
      <c r="AU126" s="24">
        <f t="shared" si="132"/>
        <v>52.122</v>
      </c>
      <c r="AV126" s="1">
        <f t="shared" si="133"/>
        <v>0.26</v>
      </c>
      <c r="AW126" s="2">
        <f t="shared" si="137"/>
        <v>0.616666666666667</v>
      </c>
      <c r="AX126" s="1">
        <f t="shared" si="134"/>
        <v>335.261840732502</v>
      </c>
    </row>
    <row r="127" s="1" customFormat="1" ht="16.8" spans="1:50">
      <c r="A127" s="6"/>
      <c r="B127" s="6"/>
      <c r="C127" s="8">
        <v>4</v>
      </c>
      <c r="D127" s="9">
        <v>5.72603333333333</v>
      </c>
      <c r="E127" s="12">
        <f t="shared" si="135"/>
        <v>-2.53848387096774</v>
      </c>
      <c r="F127" s="8" t="s">
        <v>109</v>
      </c>
      <c r="G127" s="6">
        <v>5</v>
      </c>
      <c r="H127" s="11">
        <f t="shared" si="119"/>
        <v>5.72603333333333</v>
      </c>
      <c r="I127" s="11">
        <f t="shared" si="120"/>
        <v>278.876033333333</v>
      </c>
      <c r="J127" s="11">
        <f t="shared" si="121"/>
        <v>0.0362302390893642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1.95131382597264</v>
      </c>
      <c r="O127" s="11">
        <f t="shared" si="136"/>
        <v>0.62392072768277</v>
      </c>
      <c r="P127" s="11">
        <f t="shared" si="124"/>
        <v>0.0226047971367569</v>
      </c>
      <c r="Q127" s="15">
        <f t="shared" si="125"/>
        <v>0.00587724725555679</v>
      </c>
      <c r="R127" s="11">
        <f t="shared" si="126"/>
        <v>0.1355172</v>
      </c>
      <c r="S127" s="16">
        <f t="shared" si="127"/>
        <v>0.0433690133470644</v>
      </c>
      <c r="T127" s="3">
        <v>0.01</v>
      </c>
      <c r="U127" s="17">
        <f t="shared" si="128"/>
        <v>0.000433690133470644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9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30"/>
        <v>0.005</v>
      </c>
      <c r="AT127" s="2">
        <f t="shared" si="131"/>
        <v>0.00592369013347064</v>
      </c>
      <c r="AU127" s="24">
        <f t="shared" si="132"/>
        <v>52.122</v>
      </c>
      <c r="AV127" s="1">
        <f t="shared" si="133"/>
        <v>0.26</v>
      </c>
      <c r="AW127" s="2">
        <f t="shared" si="137"/>
        <v>0.616666666666667</v>
      </c>
      <c r="AX127" s="1">
        <f t="shared" si="134"/>
        <v>331.674458579542</v>
      </c>
    </row>
    <row r="128" s="1" customFormat="1" ht="16.8" spans="1:50">
      <c r="A128" s="6"/>
      <c r="B128" s="6"/>
      <c r="C128" s="8">
        <v>5</v>
      </c>
      <c r="D128" s="9">
        <v>12.8013870967742</v>
      </c>
      <c r="E128" s="12">
        <f t="shared" si="135"/>
        <v>5.72603333333333</v>
      </c>
      <c r="F128" s="8" t="s">
        <v>111</v>
      </c>
      <c r="G128" s="6">
        <v>6</v>
      </c>
      <c r="H128" s="11">
        <f t="shared" si="119"/>
        <v>12.8013870967742</v>
      </c>
      <c r="I128" s="11">
        <f t="shared" si="120"/>
        <v>285.951387096774</v>
      </c>
      <c r="J128" s="11">
        <f t="shared" si="121"/>
        <v>0.0859519341954861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1.12253593054601</v>
      </c>
      <c r="P128" s="11">
        <f t="shared" si="124"/>
        <v>0.0964841344343597</v>
      </c>
      <c r="Q128" s="15">
        <f t="shared" si="125"/>
        <v>0.0250858749529335</v>
      </c>
      <c r="R128" s="11">
        <f t="shared" si="126"/>
        <v>0.1355172</v>
      </c>
      <c r="S128" s="16">
        <f t="shared" si="127"/>
        <v>0.185112110882851</v>
      </c>
      <c r="T128" s="3">
        <v>0.01</v>
      </c>
      <c r="U128" s="17">
        <f t="shared" si="128"/>
        <v>0.00185112110882851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0.0118011211088285</v>
      </c>
      <c r="AU128" s="24">
        <f t="shared" si="132"/>
        <v>52.122</v>
      </c>
      <c r="AV128" s="1">
        <f t="shared" si="133"/>
        <v>0.26</v>
      </c>
      <c r="AW128" s="2">
        <f t="shared" si="137"/>
        <v>0.616666666666667</v>
      </c>
      <c r="AX128" s="1">
        <f t="shared" si="134"/>
        <v>660.758811857203</v>
      </c>
    </row>
    <row r="129" s="1" customFormat="1" ht="16.8" spans="1:50">
      <c r="A129" s="6"/>
      <c r="B129" s="6"/>
      <c r="C129" s="8">
        <v>6</v>
      </c>
      <c r="D129" s="9">
        <v>18.9734666666667</v>
      </c>
      <c r="E129" s="12">
        <f t="shared" si="135"/>
        <v>12.8013870967742</v>
      </c>
      <c r="F129" s="8" t="s">
        <v>109</v>
      </c>
      <c r="G129" s="6">
        <v>7</v>
      </c>
      <c r="H129" s="11">
        <f t="shared" si="119"/>
        <v>18.9734666666667</v>
      </c>
      <c r="I129" s="11">
        <f t="shared" si="120"/>
        <v>292.123466666667</v>
      </c>
      <c r="J129" s="11">
        <f t="shared" si="121"/>
        <v>0.176481909239553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1.54727179611165</v>
      </c>
      <c r="P129" s="11">
        <f t="shared" si="124"/>
        <v>0.273065480690297</v>
      </c>
      <c r="Q129" s="15">
        <f t="shared" si="125"/>
        <v>0.0709970249794773</v>
      </c>
      <c r="R129" s="11">
        <f t="shared" si="126"/>
        <v>0.1355172</v>
      </c>
      <c r="S129" s="16">
        <f t="shared" si="127"/>
        <v>0.523896781954448</v>
      </c>
      <c r="T129" s="3">
        <v>0.01</v>
      </c>
      <c r="U129" s="17">
        <f t="shared" si="128"/>
        <v>0.00523896781954448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0.0151889678195445</v>
      </c>
      <c r="AU129" s="24">
        <f t="shared" si="132"/>
        <v>52.122</v>
      </c>
      <c r="AV129" s="1">
        <f t="shared" si="133"/>
        <v>0.26</v>
      </c>
      <c r="AW129" s="2">
        <f t="shared" si="137"/>
        <v>0.616666666666667</v>
      </c>
      <c r="AX129" s="1">
        <f t="shared" si="134"/>
        <v>850.448380050208</v>
      </c>
    </row>
    <row r="130" s="1" customFormat="1" ht="16.8" spans="1:50">
      <c r="A130" s="6"/>
      <c r="B130" s="6"/>
      <c r="C130" s="8">
        <v>7</v>
      </c>
      <c r="D130" s="9">
        <v>23.4504838709677</v>
      </c>
      <c r="E130" s="12">
        <f t="shared" si="135"/>
        <v>18.9734666666667</v>
      </c>
      <c r="F130" s="8" t="s">
        <v>109</v>
      </c>
      <c r="G130" s="6">
        <v>8</v>
      </c>
      <c r="H130" s="11">
        <f t="shared" si="119"/>
        <v>23.4504838709677</v>
      </c>
      <c r="I130" s="11">
        <f t="shared" si="120"/>
        <v>296.600483870968</v>
      </c>
      <c r="J130" s="11">
        <f t="shared" si="121"/>
        <v>0.291876909446452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1.79542631542136</v>
      </c>
      <c r="P130" s="11">
        <f t="shared" si="124"/>
        <v>0.524043484084017</v>
      </c>
      <c r="Q130" s="15">
        <f t="shared" si="125"/>
        <v>0.136251305861844</v>
      </c>
      <c r="R130" s="11">
        <f t="shared" si="126"/>
        <v>0.1355172</v>
      </c>
      <c r="S130" s="16">
        <f t="shared" si="127"/>
        <v>1.00541706781017</v>
      </c>
      <c r="T130" s="3">
        <v>0.01</v>
      </c>
      <c r="U130" s="17">
        <f t="shared" si="128"/>
        <v>0.0100541706781017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0.0200041706781017</v>
      </c>
      <c r="AU130" s="24">
        <f t="shared" si="132"/>
        <v>52.122</v>
      </c>
      <c r="AV130" s="1">
        <f t="shared" si="133"/>
        <v>0.26</v>
      </c>
      <c r="AW130" s="2">
        <f t="shared" si="137"/>
        <v>0.616666666666667</v>
      </c>
      <c r="AX130" s="1">
        <f t="shared" si="134"/>
        <v>1120.05731722919</v>
      </c>
    </row>
    <row r="131" s="1" customFormat="1" ht="16.8" spans="1:50">
      <c r="A131" s="6"/>
      <c r="B131" s="6"/>
      <c r="C131" s="8">
        <v>8</v>
      </c>
      <c r="D131" s="9">
        <v>19.0660322580645</v>
      </c>
      <c r="E131" s="12">
        <f t="shared" si="135"/>
        <v>23.4504838709677</v>
      </c>
      <c r="F131" s="8" t="s">
        <v>109</v>
      </c>
      <c r="G131" s="6">
        <v>9</v>
      </c>
      <c r="H131" s="11">
        <f t="shared" si="119"/>
        <v>19.0660322580645</v>
      </c>
      <c r="I131" s="11">
        <f t="shared" si="120"/>
        <v>292.216032258065</v>
      </c>
      <c r="J131" s="11">
        <f t="shared" si="121"/>
        <v>0.178355133528242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1.79260283133734</v>
      </c>
      <c r="P131" s="11">
        <f t="shared" si="124"/>
        <v>0.319719917346275</v>
      </c>
      <c r="Q131" s="15">
        <f t="shared" si="125"/>
        <v>0.0831271785100315</v>
      </c>
      <c r="R131" s="11">
        <f t="shared" si="126"/>
        <v>0.1355172</v>
      </c>
      <c r="S131" s="16">
        <f t="shared" si="127"/>
        <v>0.613406848060848</v>
      </c>
      <c r="T131" s="3">
        <v>0.01</v>
      </c>
      <c r="U131" s="17">
        <f t="shared" si="128"/>
        <v>0.00613406848060848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0.0116240684806085</v>
      </c>
      <c r="AU131" s="24">
        <f t="shared" si="132"/>
        <v>52.122</v>
      </c>
      <c r="AV131" s="1">
        <f t="shared" si="133"/>
        <v>0.26</v>
      </c>
      <c r="AW131" s="2">
        <f t="shared" si="137"/>
        <v>0.616666666666667</v>
      </c>
      <c r="AX131" s="1">
        <f t="shared" si="134"/>
        <v>650.845424545948</v>
      </c>
    </row>
    <row r="132" s="1" customFormat="1" ht="16.8" spans="1:50">
      <c r="A132" s="6"/>
      <c r="B132" s="6"/>
      <c r="C132" s="8">
        <v>9</v>
      </c>
      <c r="D132" s="9">
        <v>13.6583333333333</v>
      </c>
      <c r="E132" s="12">
        <f t="shared" si="135"/>
        <v>19.0660322580645</v>
      </c>
      <c r="F132" s="8" t="s">
        <v>109</v>
      </c>
      <c r="G132" s="6">
        <v>10</v>
      </c>
      <c r="H132" s="11">
        <f t="shared" si="119"/>
        <v>13.6583333333333</v>
      </c>
      <c r="I132" s="11">
        <f t="shared" si="120"/>
        <v>286.808333333333</v>
      </c>
      <c r="J132" s="11">
        <f t="shared" si="121"/>
        <v>0.0951568653372807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1.99410291399106</v>
      </c>
      <c r="P132" s="11">
        <f t="shared" si="124"/>
        <v>0.189752582455327</v>
      </c>
      <c r="Q132" s="15">
        <f t="shared" si="125"/>
        <v>0.049335671438385</v>
      </c>
      <c r="R132" s="11">
        <f t="shared" si="126"/>
        <v>0.1355172</v>
      </c>
      <c r="S132" s="16">
        <f t="shared" si="127"/>
        <v>0.364054684116739</v>
      </c>
      <c r="T132" s="3">
        <v>0.01</v>
      </c>
      <c r="U132" s="17">
        <f t="shared" si="128"/>
        <v>0.00364054684116739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0.00913054684116739</v>
      </c>
      <c r="AU132" s="24">
        <f t="shared" si="132"/>
        <v>52.122</v>
      </c>
      <c r="AV132" s="1">
        <f t="shared" si="133"/>
        <v>0.26</v>
      </c>
      <c r="AW132" s="2">
        <f t="shared" si="137"/>
        <v>0.616666666666667</v>
      </c>
      <c r="AX132" s="1">
        <f t="shared" si="134"/>
        <v>511.230181161594</v>
      </c>
    </row>
    <row r="133" s="1" customFormat="1" ht="16.8" spans="1:50">
      <c r="A133" s="6"/>
      <c r="B133" s="6"/>
      <c r="C133" s="8">
        <v>10</v>
      </c>
      <c r="D133" s="9">
        <v>4.28629032258065</v>
      </c>
      <c r="E133" s="12">
        <f t="shared" si="135"/>
        <v>13.6583333333333</v>
      </c>
      <c r="F133" s="8" t="s">
        <v>109</v>
      </c>
      <c r="G133" s="6">
        <v>11</v>
      </c>
      <c r="H133" s="11">
        <f t="shared" si="119"/>
        <v>4.28629032258065</v>
      </c>
      <c r="I133" s="11">
        <f t="shared" si="120"/>
        <v>277.436290322581</v>
      </c>
      <c r="J133" s="11">
        <f t="shared" si="121"/>
        <v>0.0302261492168886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1.71413281495895</v>
      </c>
      <c r="O133" s="11">
        <f t="shared" si="136"/>
        <v>0.611437516576787</v>
      </c>
      <c r="P133" s="11">
        <f t="shared" si="124"/>
        <v>0.0184814016128538</v>
      </c>
      <c r="Q133" s="15">
        <f t="shared" si="125"/>
        <v>0.00480516441934198</v>
      </c>
      <c r="R133" s="11">
        <f t="shared" si="126"/>
        <v>0.1355172</v>
      </c>
      <c r="S133" s="16">
        <f t="shared" si="127"/>
        <v>0.0354579671019028</v>
      </c>
      <c r="T133" s="3">
        <v>0.01</v>
      </c>
      <c r="U133" s="17">
        <f t="shared" si="128"/>
        <v>0.000354579671019028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0.00584457967101903</v>
      </c>
      <c r="AU133" s="24">
        <f t="shared" si="132"/>
        <v>52.122</v>
      </c>
      <c r="AV133" s="1">
        <f t="shared" si="133"/>
        <v>0.26</v>
      </c>
      <c r="AW133" s="2">
        <f t="shared" si="137"/>
        <v>0.616666666666667</v>
      </c>
      <c r="AX133" s="1">
        <f t="shared" si="134"/>
        <v>327.244969661248</v>
      </c>
    </row>
    <row r="134" s="1" customFormat="1" ht="16.8" spans="1:51">
      <c r="A134" s="6"/>
      <c r="B134" s="6"/>
      <c r="C134" s="8">
        <v>11</v>
      </c>
      <c r="D134" s="9">
        <v>-5.94366666666666</v>
      </c>
      <c r="E134" s="12">
        <f t="shared" si="135"/>
        <v>4.28629032258065</v>
      </c>
      <c r="F134" s="8" t="s">
        <v>111</v>
      </c>
      <c r="G134" s="6">
        <v>12</v>
      </c>
      <c r="H134" s="11">
        <f t="shared" si="119"/>
        <v>-5.94366666666666</v>
      </c>
      <c r="I134" s="11">
        <f t="shared" si="120"/>
        <v>267.206333333333</v>
      </c>
      <c r="J134" s="11">
        <f t="shared" si="121"/>
        <v>0.00788591170339362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1.11417611496393</v>
      </c>
      <c r="P134" s="11">
        <f t="shared" si="124"/>
        <v>0.00878629446463572</v>
      </c>
      <c r="Q134" s="15">
        <f t="shared" si="125"/>
        <v>0.00228443656080529</v>
      </c>
      <c r="R134" s="11">
        <f t="shared" si="126"/>
        <v>0.1355172</v>
      </c>
      <c r="S134" s="16">
        <f t="shared" si="127"/>
        <v>0.0168571706086407</v>
      </c>
      <c r="T134" s="3">
        <v>0.01</v>
      </c>
      <c r="U134" s="17">
        <f t="shared" si="128"/>
        <v>0.000168571706086407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0.00565857170608641</v>
      </c>
      <c r="AU134" s="24">
        <f t="shared" si="132"/>
        <v>52.122</v>
      </c>
      <c r="AV134" s="1">
        <f t="shared" si="133"/>
        <v>0.26</v>
      </c>
      <c r="AW134" s="2">
        <f t="shared" si="137"/>
        <v>0.616666666666667</v>
      </c>
      <c r="AX134" s="1">
        <f t="shared" si="134"/>
        <v>316.830162392394</v>
      </c>
      <c r="AY134" s="1">
        <f>SUM(AX123:AX134)</f>
        <v>6031.8129247969</v>
      </c>
    </row>
    <row r="135" s="1" customFormat="1" ht="16.8" spans="1:46">
      <c r="A135" s="6"/>
      <c r="B135" s="6"/>
      <c r="C135" s="8">
        <v>12</v>
      </c>
      <c r="D135" s="9">
        <v>-17.6633225806452</v>
      </c>
      <c r="E135" s="12">
        <f t="shared" si="135"/>
        <v>-5.94366666666666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-17.2291935483871</v>
      </c>
      <c r="E139" s="8"/>
      <c r="F139" s="8"/>
      <c r="G139" s="6">
        <v>1</v>
      </c>
      <c r="H139" s="11">
        <f t="shared" ref="H139:H150" si="138">E140</f>
        <v>-17.2291935483871</v>
      </c>
      <c r="I139" s="11">
        <f t="shared" ref="I139:I150" si="139">H139+273.15</f>
        <v>255.920806451613</v>
      </c>
      <c r="J139" s="11">
        <f t="shared" ref="J139:J150" si="140">EXP(($C$18*(I139-$C$16))/($C$19*I139*$C$16))</f>
        <v>0.00158121117713606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0.000450170822130636</v>
      </c>
      <c r="Q139" s="15">
        <f t="shared" ref="Q139:Q150" si="144">P139*$B$125</f>
        <v>0.000117044413753965</v>
      </c>
      <c r="R139" s="11">
        <f t="shared" ref="R139:R150" si="145">L139*$B$125</f>
        <v>0.074022</v>
      </c>
      <c r="S139" s="16">
        <f t="shared" ref="S139:S150" si="146">Q139/R139</f>
        <v>0.00158121117713606</v>
      </c>
      <c r="T139" s="3">
        <v>0.01</v>
      </c>
      <c r="U139" s="17">
        <f t="shared" ref="U139:U150" si="147">S139*T139</f>
        <v>1.58121117713606e-5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0.00550581211177136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0.341666666666667</v>
      </c>
      <c r="AX139" s="1">
        <f t="shared" ref="AX139:AX150" si="153">AW139*10000*AV139*0.67*AU139*AT139</f>
        <v>93.2952677254851</v>
      </c>
      <c r="AZ139" s="2">
        <f>$E$12/12</f>
        <v>0.0166666666666667</v>
      </c>
      <c r="BA139" s="1">
        <f t="shared" ref="BA139:BA150" si="154">AZ139*10000*AV139*0.67*AU139*AT139</f>
        <v>4.55098866953586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-21.7631935483871</v>
      </c>
      <c r="E140" s="12">
        <f t="shared" ref="E140:E151" si="155">D139</f>
        <v>-17.2291935483871</v>
      </c>
      <c r="F140" s="8" t="s">
        <v>109</v>
      </c>
      <c r="G140" s="6">
        <v>2</v>
      </c>
      <c r="H140" s="11">
        <f t="shared" si="138"/>
        <v>-21.7631935483871</v>
      </c>
      <c r="I140" s="11">
        <f t="shared" si="139"/>
        <v>251.386806451613</v>
      </c>
      <c r="J140" s="11">
        <f t="shared" si="140"/>
        <v>0.000796119090446339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0.568949829177869</v>
      </c>
      <c r="P140" s="11">
        <f t="shared" si="143"/>
        <v>0.000452951820514686</v>
      </c>
      <c r="Q140" s="15">
        <f t="shared" si="144"/>
        <v>0.000117767473333818</v>
      </c>
      <c r="R140" s="11">
        <f t="shared" si="145"/>
        <v>0.074022</v>
      </c>
      <c r="S140" s="16">
        <f t="shared" si="146"/>
        <v>0.00159097934848853</v>
      </c>
      <c r="T140" s="3">
        <v>0.01</v>
      </c>
      <c r="U140" s="17">
        <f t="shared" si="147"/>
        <v>1.59097934848853e-5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0.00550590979348489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0.341666666666667</v>
      </c>
      <c r="AX140" s="1">
        <f t="shared" si="153"/>
        <v>93.2969229293734</v>
      </c>
      <c r="AZ140" s="2">
        <f t="shared" ref="AZ140:AZ150" si="158">$E$12/12</f>
        <v>0.0166666666666667</v>
      </c>
      <c r="BA140" s="1">
        <f t="shared" si="154"/>
        <v>4.55106941118895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-15.3321785714286</v>
      </c>
      <c r="E141" s="12">
        <f t="shared" si="155"/>
        <v>-21.7631935483871</v>
      </c>
      <c r="F141" s="8" t="s">
        <v>109</v>
      </c>
      <c r="G141" s="6">
        <v>3</v>
      </c>
      <c r="H141" s="11">
        <f t="shared" si="138"/>
        <v>-15.3321785714286</v>
      </c>
      <c r="I141" s="11">
        <f t="shared" si="139"/>
        <v>257.817821428571</v>
      </c>
      <c r="J141" s="11">
        <f t="shared" si="140"/>
        <v>0.00209202621707116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0.853196877357355</v>
      </c>
      <c r="P141" s="11">
        <f t="shared" si="143"/>
        <v>0.00178491023575483</v>
      </c>
      <c r="Q141" s="15">
        <f t="shared" si="144"/>
        <v>0.000464076661296257</v>
      </c>
      <c r="R141" s="11">
        <f t="shared" si="145"/>
        <v>0.074022</v>
      </c>
      <c r="S141" s="16">
        <f t="shared" si="146"/>
        <v>0.00626944234546833</v>
      </c>
      <c r="T141" s="3">
        <v>0.01</v>
      </c>
      <c r="U141" s="17">
        <f t="shared" si="147"/>
        <v>6.26944234546833e-5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0.00555269442345468</v>
      </c>
      <c r="AU141" s="24">
        <f t="shared" si="151"/>
        <v>28.47</v>
      </c>
      <c r="AV141" s="1">
        <f t="shared" si="152"/>
        <v>0.26</v>
      </c>
      <c r="AW141" s="2">
        <f t="shared" si="157"/>
        <v>0.341666666666667</v>
      </c>
      <c r="AX141" s="1">
        <f t="shared" si="153"/>
        <v>94.0896823788173</v>
      </c>
      <c r="AZ141" s="2">
        <f t="shared" si="158"/>
        <v>0.0166666666666667</v>
      </c>
      <c r="BA141" s="1">
        <f t="shared" si="154"/>
        <v>4.58974060384475</v>
      </c>
    </row>
    <row r="142" s="1" customFormat="1" ht="16.8" spans="1:53">
      <c r="A142" s="6"/>
      <c r="B142" s="6"/>
      <c r="C142" s="8">
        <v>3</v>
      </c>
      <c r="D142" s="9">
        <v>-2.53848387096774</v>
      </c>
      <c r="E142" s="12">
        <f t="shared" si="155"/>
        <v>-15.3321785714286</v>
      </c>
      <c r="F142" s="8" t="s">
        <v>109</v>
      </c>
      <c r="G142" s="6">
        <v>4</v>
      </c>
      <c r="H142" s="11">
        <f t="shared" si="138"/>
        <v>-2.53848387096774</v>
      </c>
      <c r="I142" s="11">
        <f t="shared" si="139"/>
        <v>270.611516129032</v>
      </c>
      <c r="J142" s="11">
        <f t="shared" si="140"/>
        <v>0.0124734576756709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1.1361119671216</v>
      </c>
      <c r="P142" s="11">
        <f t="shared" si="143"/>
        <v>0.0141712445367145</v>
      </c>
      <c r="Q142" s="15">
        <f t="shared" si="144"/>
        <v>0.00368452357954577</v>
      </c>
      <c r="R142" s="11">
        <f t="shared" si="145"/>
        <v>0.074022</v>
      </c>
      <c r="S142" s="16">
        <f t="shared" si="146"/>
        <v>0.0497760608946769</v>
      </c>
      <c r="T142" s="3">
        <v>0.01</v>
      </c>
      <c r="U142" s="17">
        <f t="shared" si="147"/>
        <v>0.000497760608946769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0.00598776060894677</v>
      </c>
      <c r="AU142" s="24">
        <f t="shared" si="151"/>
        <v>28.47</v>
      </c>
      <c r="AV142" s="1">
        <f t="shared" si="152"/>
        <v>0.26</v>
      </c>
      <c r="AW142" s="2">
        <f t="shared" si="157"/>
        <v>0.341666666666667</v>
      </c>
      <c r="AX142" s="1">
        <f t="shared" si="153"/>
        <v>101.461822115844</v>
      </c>
      <c r="AZ142" s="2">
        <f t="shared" si="158"/>
        <v>0.0166666666666667</v>
      </c>
      <c r="BA142" s="1">
        <f t="shared" si="154"/>
        <v>4.94935717638261</v>
      </c>
    </row>
    <row r="143" s="1" customFormat="1" ht="16.8" spans="1:53">
      <c r="A143" s="6"/>
      <c r="B143" s="6"/>
      <c r="C143" s="8">
        <v>4</v>
      </c>
      <c r="D143" s="9">
        <v>5.72603333333333</v>
      </c>
      <c r="E143" s="12">
        <f t="shared" si="155"/>
        <v>-2.53848387096774</v>
      </c>
      <c r="F143" s="8" t="s">
        <v>109</v>
      </c>
      <c r="G143" s="6">
        <v>5</v>
      </c>
      <c r="H143" s="11">
        <f t="shared" si="138"/>
        <v>5.72603333333333</v>
      </c>
      <c r="I143" s="11">
        <f t="shared" si="139"/>
        <v>278.876033333333</v>
      </c>
      <c r="J143" s="11">
        <f t="shared" si="140"/>
        <v>0.0362302390893642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1.06584368645564</v>
      </c>
      <c r="O143" s="11">
        <f t="shared" si="156"/>
        <v>0.340797036129244</v>
      </c>
      <c r="P143" s="11">
        <f t="shared" si="143"/>
        <v>0.0123471580999092</v>
      </c>
      <c r="Q143" s="15">
        <f t="shared" si="144"/>
        <v>0.0032102611059764</v>
      </c>
      <c r="R143" s="11">
        <f t="shared" si="145"/>
        <v>0.074022</v>
      </c>
      <c r="S143" s="16">
        <f t="shared" si="146"/>
        <v>0.0433690133470644</v>
      </c>
      <c r="T143" s="3">
        <v>0.01</v>
      </c>
      <c r="U143" s="17">
        <f t="shared" si="147"/>
        <v>0.000433690133470644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8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0.00592369013347064</v>
      </c>
      <c r="AU143" s="24">
        <f t="shared" si="151"/>
        <v>28.47</v>
      </c>
      <c r="AV143" s="1">
        <f t="shared" si="152"/>
        <v>0.26</v>
      </c>
      <c r="AW143" s="2">
        <f t="shared" si="157"/>
        <v>0.341666666666667</v>
      </c>
      <c r="AX143" s="1">
        <f t="shared" si="153"/>
        <v>100.376156270098</v>
      </c>
      <c r="AZ143" s="2">
        <f t="shared" si="158"/>
        <v>0.0166666666666667</v>
      </c>
      <c r="BA143" s="1">
        <f t="shared" si="154"/>
        <v>4.89639786683403</v>
      </c>
    </row>
    <row r="144" s="1" customFormat="1" ht="16.8" spans="1:53">
      <c r="A144" s="6"/>
      <c r="B144" s="6"/>
      <c r="C144" s="8">
        <v>5</v>
      </c>
      <c r="D144" s="9">
        <v>12.8013870967742</v>
      </c>
      <c r="E144" s="12">
        <f t="shared" si="155"/>
        <v>5.72603333333333</v>
      </c>
      <c r="F144" s="8" t="s">
        <v>111</v>
      </c>
      <c r="G144" s="6">
        <v>6</v>
      </c>
      <c r="H144" s="11">
        <f t="shared" si="138"/>
        <v>12.8013870967742</v>
      </c>
      <c r="I144" s="11">
        <f t="shared" si="139"/>
        <v>285.951387096774</v>
      </c>
      <c r="J144" s="11">
        <f t="shared" si="140"/>
        <v>0.0859519341954861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0.613149878029335</v>
      </c>
      <c r="P144" s="11">
        <f t="shared" si="143"/>
        <v>0.0527014179683477</v>
      </c>
      <c r="Q144" s="15">
        <f t="shared" si="144"/>
        <v>0.0137023686717704</v>
      </c>
      <c r="R144" s="11">
        <f t="shared" si="145"/>
        <v>0.074022</v>
      </c>
      <c r="S144" s="16">
        <f t="shared" si="146"/>
        <v>0.185112110882851</v>
      </c>
      <c r="T144" s="3">
        <v>0.01</v>
      </c>
      <c r="U144" s="17">
        <f t="shared" si="147"/>
        <v>0.00185112110882851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0.0118011211088285</v>
      </c>
      <c r="AU144" s="24">
        <f t="shared" si="151"/>
        <v>28.47</v>
      </c>
      <c r="AV144" s="1">
        <f t="shared" si="152"/>
        <v>0.26</v>
      </c>
      <c r="AW144" s="2">
        <f t="shared" si="157"/>
        <v>0.341666666666667</v>
      </c>
      <c r="AX144" s="1">
        <f t="shared" si="153"/>
        <v>199.968457142794</v>
      </c>
      <c r="AZ144" s="2">
        <f t="shared" si="158"/>
        <v>0.0166666666666667</v>
      </c>
      <c r="BA144" s="1">
        <f t="shared" si="154"/>
        <v>9.75455888501435</v>
      </c>
    </row>
    <row r="145" s="1" customFormat="1" ht="16.8" spans="1:53">
      <c r="A145" s="6"/>
      <c r="B145" s="6"/>
      <c r="C145" s="8">
        <v>6</v>
      </c>
      <c r="D145" s="9">
        <v>18.9734666666667</v>
      </c>
      <c r="E145" s="12">
        <f t="shared" si="155"/>
        <v>12.8013870967742</v>
      </c>
      <c r="F145" s="8" t="s">
        <v>109</v>
      </c>
      <c r="G145" s="6">
        <v>7</v>
      </c>
      <c r="H145" s="11">
        <f t="shared" si="138"/>
        <v>18.9734666666667</v>
      </c>
      <c r="I145" s="11">
        <f t="shared" si="139"/>
        <v>292.123466666667</v>
      </c>
      <c r="J145" s="11">
        <f t="shared" si="140"/>
        <v>0.176481909239553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0.845148460060987</v>
      </c>
      <c r="P145" s="11">
        <f t="shared" si="143"/>
        <v>0.149153413822431</v>
      </c>
      <c r="Q145" s="15">
        <f t="shared" si="144"/>
        <v>0.0387798875938321</v>
      </c>
      <c r="R145" s="11">
        <f t="shared" si="145"/>
        <v>0.074022</v>
      </c>
      <c r="S145" s="16">
        <f t="shared" si="146"/>
        <v>0.523896781954448</v>
      </c>
      <c r="T145" s="3">
        <v>0.01</v>
      </c>
      <c r="U145" s="17">
        <f t="shared" si="147"/>
        <v>0.00523896781954448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0.0151889678195445</v>
      </c>
      <c r="AU145" s="24">
        <f t="shared" si="151"/>
        <v>28.47</v>
      </c>
      <c r="AV145" s="1">
        <f t="shared" si="152"/>
        <v>0.26</v>
      </c>
      <c r="AW145" s="2">
        <f t="shared" si="157"/>
        <v>0.341666666666667</v>
      </c>
      <c r="AX145" s="1">
        <f t="shared" si="153"/>
        <v>257.375077541881</v>
      </c>
      <c r="AZ145" s="2">
        <f t="shared" si="158"/>
        <v>0.0166666666666667</v>
      </c>
      <c r="BA145" s="1">
        <f t="shared" si="154"/>
        <v>12.5548818313113</v>
      </c>
    </row>
    <row r="146" s="1" customFormat="1" ht="16.8" spans="1:53">
      <c r="A146" s="6"/>
      <c r="B146" s="6"/>
      <c r="C146" s="8">
        <v>7</v>
      </c>
      <c r="D146" s="9">
        <v>23.4504838709677</v>
      </c>
      <c r="E146" s="12">
        <f t="shared" si="155"/>
        <v>18.9734666666667</v>
      </c>
      <c r="F146" s="8" t="s">
        <v>109</v>
      </c>
      <c r="G146" s="6">
        <v>8</v>
      </c>
      <c r="H146" s="11">
        <f t="shared" si="138"/>
        <v>23.4504838709677</v>
      </c>
      <c r="I146" s="11">
        <f t="shared" si="139"/>
        <v>296.600483870968</v>
      </c>
      <c r="J146" s="11">
        <f t="shared" si="140"/>
        <v>0.291876909446452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0.980695046238556</v>
      </c>
      <c r="P146" s="11">
        <f t="shared" si="143"/>
        <v>0.286242239205555</v>
      </c>
      <c r="Q146" s="15">
        <f t="shared" si="144"/>
        <v>0.0744229821934444</v>
      </c>
      <c r="R146" s="11">
        <f t="shared" si="145"/>
        <v>0.074022</v>
      </c>
      <c r="S146" s="16">
        <f t="shared" si="146"/>
        <v>1.00541706781017</v>
      </c>
      <c r="T146" s="3">
        <v>0.01</v>
      </c>
      <c r="U146" s="17">
        <f t="shared" si="147"/>
        <v>0.0100541706781017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0.0200041706781017</v>
      </c>
      <c r="AU146" s="24">
        <f t="shared" si="151"/>
        <v>28.47</v>
      </c>
      <c r="AV146" s="1">
        <f t="shared" si="152"/>
        <v>0.26</v>
      </c>
      <c r="AW146" s="2">
        <f t="shared" si="157"/>
        <v>0.341666666666667</v>
      </c>
      <c r="AX146" s="1">
        <f t="shared" si="153"/>
        <v>338.96806159616</v>
      </c>
      <c r="AZ146" s="2">
        <f t="shared" si="158"/>
        <v>0.0166666666666667</v>
      </c>
      <c r="BA146" s="1">
        <f t="shared" si="154"/>
        <v>16.5350273949346</v>
      </c>
    </row>
    <row r="147" s="1" customFormat="1" ht="16.8" spans="1:53">
      <c r="A147" s="6"/>
      <c r="B147" s="6"/>
      <c r="C147" s="8">
        <v>8</v>
      </c>
      <c r="D147" s="9">
        <v>19.0660322580645</v>
      </c>
      <c r="E147" s="12">
        <f t="shared" si="155"/>
        <v>23.4504838709677</v>
      </c>
      <c r="F147" s="8" t="s">
        <v>109</v>
      </c>
      <c r="G147" s="6">
        <v>9</v>
      </c>
      <c r="H147" s="11">
        <f t="shared" si="138"/>
        <v>19.0660322580645</v>
      </c>
      <c r="I147" s="11">
        <f t="shared" si="139"/>
        <v>292.216032258065</v>
      </c>
      <c r="J147" s="11">
        <f t="shared" si="140"/>
        <v>0.178355133528242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0.979152807033001</v>
      </c>
      <c r="P147" s="11">
        <f t="shared" si="143"/>
        <v>0.174636929642923</v>
      </c>
      <c r="Q147" s="15">
        <f t="shared" si="144"/>
        <v>0.0454056017071601</v>
      </c>
      <c r="R147" s="11">
        <f t="shared" si="145"/>
        <v>0.074022</v>
      </c>
      <c r="S147" s="16">
        <f t="shared" si="146"/>
        <v>0.613406848060848</v>
      </c>
      <c r="T147" s="3">
        <v>0.01</v>
      </c>
      <c r="U147" s="17">
        <f t="shared" si="147"/>
        <v>0.00613406848060848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0.0116240684806085</v>
      </c>
      <c r="AU147" s="24">
        <f t="shared" si="151"/>
        <v>28.47</v>
      </c>
      <c r="AV147" s="1">
        <f t="shared" si="152"/>
        <v>0.26</v>
      </c>
      <c r="AW147" s="2">
        <f t="shared" si="157"/>
        <v>0.341666666666667</v>
      </c>
      <c r="AX147" s="1">
        <f t="shared" si="153"/>
        <v>196.968323462974</v>
      </c>
      <c r="AZ147" s="2">
        <f t="shared" si="158"/>
        <v>0.0166666666666667</v>
      </c>
      <c r="BA147" s="1">
        <f t="shared" si="154"/>
        <v>9.60821090063289</v>
      </c>
    </row>
    <row r="148" s="1" customFormat="1" ht="16.8" spans="1:53">
      <c r="A148" s="6"/>
      <c r="B148" s="6"/>
      <c r="C148" s="8">
        <v>9</v>
      </c>
      <c r="D148" s="9">
        <v>13.6583333333333</v>
      </c>
      <c r="E148" s="12">
        <f t="shared" si="155"/>
        <v>19.0660322580645</v>
      </c>
      <c r="F148" s="8" t="s">
        <v>109</v>
      </c>
      <c r="G148" s="6">
        <v>10</v>
      </c>
      <c r="H148" s="11">
        <f t="shared" si="138"/>
        <v>13.6583333333333</v>
      </c>
      <c r="I148" s="11">
        <f t="shared" si="139"/>
        <v>286.808333333333</v>
      </c>
      <c r="J148" s="11">
        <f t="shared" si="140"/>
        <v>0.0951568653372807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1.08921587739008</v>
      </c>
      <c r="P148" s="11">
        <f t="shared" si="143"/>
        <v>0.103646368568036</v>
      </c>
      <c r="Q148" s="15">
        <f t="shared" si="144"/>
        <v>0.0269480558276893</v>
      </c>
      <c r="R148" s="11">
        <f t="shared" si="145"/>
        <v>0.074022</v>
      </c>
      <c r="S148" s="16">
        <f t="shared" si="146"/>
        <v>0.364054684116739</v>
      </c>
      <c r="T148" s="3">
        <v>0.01</v>
      </c>
      <c r="U148" s="17">
        <f t="shared" si="147"/>
        <v>0.00364054684116739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0.00913054684116739</v>
      </c>
      <c r="AU148" s="24">
        <f t="shared" si="151"/>
        <v>28.47</v>
      </c>
      <c r="AV148" s="1">
        <f t="shared" si="152"/>
        <v>0.26</v>
      </c>
      <c r="AW148" s="2">
        <f t="shared" si="157"/>
        <v>0.341666666666667</v>
      </c>
      <c r="AX148" s="1">
        <f t="shared" si="153"/>
        <v>154.715924687219</v>
      </c>
      <c r="AZ148" s="2">
        <f t="shared" si="158"/>
        <v>0.0166666666666667</v>
      </c>
      <c r="BA148" s="1">
        <f t="shared" si="154"/>
        <v>7.5471182774253</v>
      </c>
    </row>
    <row r="149" s="1" customFormat="1" ht="16.8" spans="1:53">
      <c r="A149" s="6"/>
      <c r="B149" s="6"/>
      <c r="C149" s="8">
        <v>10</v>
      </c>
      <c r="D149" s="9">
        <v>4.28629032258065</v>
      </c>
      <c r="E149" s="12">
        <f t="shared" si="155"/>
        <v>13.6583333333333</v>
      </c>
      <c r="F149" s="8" t="s">
        <v>109</v>
      </c>
      <c r="G149" s="6">
        <v>11</v>
      </c>
      <c r="H149" s="11">
        <f t="shared" si="138"/>
        <v>4.28629032258065</v>
      </c>
      <c r="I149" s="11">
        <f t="shared" si="139"/>
        <v>277.436290322581</v>
      </c>
      <c r="J149" s="11">
        <f t="shared" si="140"/>
        <v>0.0302261492168886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0.93629103338094</v>
      </c>
      <c r="O149" s="11">
        <f t="shared" si="156"/>
        <v>0.333978475441102</v>
      </c>
      <c r="P149" s="11">
        <f t="shared" si="143"/>
        <v>0.0100948832339117</v>
      </c>
      <c r="Q149" s="15">
        <f t="shared" si="144"/>
        <v>0.00262466964081704</v>
      </c>
      <c r="R149" s="11">
        <f t="shared" si="145"/>
        <v>0.074022</v>
      </c>
      <c r="S149" s="16">
        <f t="shared" si="146"/>
        <v>0.0354579671019027</v>
      </c>
      <c r="T149" s="3">
        <v>0.01</v>
      </c>
      <c r="U149" s="17">
        <f t="shared" si="147"/>
        <v>0.000354579671019027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0.00584457967101903</v>
      </c>
      <c r="AU149" s="24">
        <f t="shared" si="151"/>
        <v>28.47</v>
      </c>
      <c r="AV149" s="1">
        <f t="shared" si="152"/>
        <v>0.26</v>
      </c>
      <c r="AW149" s="2">
        <f t="shared" si="157"/>
        <v>0.341666666666667</v>
      </c>
      <c r="AX149" s="1">
        <f t="shared" si="153"/>
        <v>99.0356398077704</v>
      </c>
      <c r="AZ149" s="2">
        <f t="shared" si="158"/>
        <v>0.0166666666666667</v>
      </c>
      <c r="BA149" s="1">
        <f t="shared" si="154"/>
        <v>4.83100681989124</v>
      </c>
    </row>
    <row r="150" s="1" customFormat="1" ht="16.8" spans="1:54">
      <c r="A150" s="6"/>
      <c r="B150" s="6"/>
      <c r="C150" s="8">
        <v>11</v>
      </c>
      <c r="D150" s="9">
        <v>-5.94366666666666</v>
      </c>
      <c r="E150" s="12">
        <f t="shared" si="155"/>
        <v>4.28629032258065</v>
      </c>
      <c r="F150" s="8" t="s">
        <v>111</v>
      </c>
      <c r="G150" s="6">
        <v>12</v>
      </c>
      <c r="H150" s="11">
        <f t="shared" si="138"/>
        <v>-5.94366666666666</v>
      </c>
      <c r="I150" s="11">
        <f t="shared" si="139"/>
        <v>267.206333333333</v>
      </c>
      <c r="J150" s="11">
        <f t="shared" si="140"/>
        <v>0.00788591170339362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0.60858359220719</v>
      </c>
      <c r="P150" s="11">
        <f t="shared" si="143"/>
        <v>0.00479923647228001</v>
      </c>
      <c r="Q150" s="15">
        <f t="shared" si="144"/>
        <v>0.0012478014827928</v>
      </c>
      <c r="R150" s="11">
        <f t="shared" si="145"/>
        <v>0.074022</v>
      </c>
      <c r="S150" s="16">
        <f t="shared" si="146"/>
        <v>0.0168571706086407</v>
      </c>
      <c r="T150" s="3">
        <v>0.01</v>
      </c>
      <c r="U150" s="17">
        <f t="shared" si="147"/>
        <v>0.000168571706086407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0.00565857170608641</v>
      </c>
      <c r="AU150" s="24">
        <f t="shared" si="151"/>
        <v>28.47</v>
      </c>
      <c r="AV150" s="1">
        <f t="shared" si="152"/>
        <v>0.26</v>
      </c>
      <c r="AW150" s="2">
        <f t="shared" si="157"/>
        <v>0.341666666666667</v>
      </c>
      <c r="AX150" s="1">
        <f t="shared" si="153"/>
        <v>95.8837591160266</v>
      </c>
      <c r="AY150" s="1">
        <f>SUM(AX139:AX150)</f>
        <v>1825.43509477444</v>
      </c>
      <c r="AZ150" s="2">
        <f t="shared" si="158"/>
        <v>0.0166666666666667</v>
      </c>
      <c r="BA150" s="1">
        <f t="shared" si="154"/>
        <v>4.6772565422452</v>
      </c>
      <c r="BB150" s="1">
        <f>SUM(BA139:BA150)</f>
        <v>89.0456143792411</v>
      </c>
    </row>
    <row r="151" s="1" customFormat="1" ht="16.8" spans="1:46">
      <c r="A151" s="6"/>
      <c r="B151" s="6"/>
      <c r="C151" s="8">
        <v>12</v>
      </c>
      <c r="D151" s="9">
        <v>-17.6633225806452</v>
      </c>
      <c r="E151" s="12">
        <f t="shared" si="155"/>
        <v>-5.94366666666666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2"/>
  <sheetViews>
    <sheetView workbookViewId="0">
      <selection activeCell="H23" sqref="H23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8.77884615384615" style="1" customWidth="1"/>
    <col min="32" max="32" width="23.1153846153846" style="1" customWidth="1"/>
    <col min="33" max="33" width="15.663461538461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48" width="15.6634615384615" style="1"/>
    <col min="49" max="49" width="11.4423076923077" style="1"/>
    <col min="50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1.2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24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165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(AV40+AV55+AV71+AV87+AV102+AY118+AY134+AY150+BB150+AG118)</f>
        <v>5317502.97307385</v>
      </c>
      <c r="J16" s="10" t="s">
        <v>35</v>
      </c>
      <c r="K16" s="10">
        <f>I16/(10000*1000)</f>
        <v>0.531750297307385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7.23412903225806</v>
      </c>
      <c r="E29" s="8"/>
      <c r="F29" s="8"/>
      <c r="G29" s="6">
        <v>1</v>
      </c>
      <c r="H29" s="11">
        <f t="shared" ref="H29:H40" si="0">E30</f>
        <v>7.23412903225806</v>
      </c>
      <c r="I29" s="11">
        <f t="shared" ref="I29:I40" si="1">H29+273.15</f>
        <v>280.384129032258</v>
      </c>
      <c r="J29" s="11">
        <f t="shared" ref="J29:J40" si="2">EXP(($C$18*(I29-$C$16))/($C$19*I29*$C$16))</f>
        <v>0.0437148291189154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0.0434266755369732</v>
      </c>
      <c r="Q29" s="15">
        <f t="shared" ref="Q29:Q40" si="6">P29*$B$31</f>
        <v>0.00564546781980652</v>
      </c>
      <c r="R29" s="11">
        <f t="shared" ref="R29:R40" si="7">L29*$B$31</f>
        <v>0.129143083333333</v>
      </c>
      <c r="S29" s="16">
        <f t="shared" ref="S29:S40" si="8">Q29/R29</f>
        <v>0.0437148291189155</v>
      </c>
      <c r="T29" s="3">
        <v>0.01</v>
      </c>
      <c r="U29" s="17">
        <f t="shared" ref="U29:U40" si="9">S29*T29</f>
        <v>0.000437148291189155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0.0223371482911892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0.483333333333333</v>
      </c>
      <c r="AU29" s="1">
        <f t="shared" ref="AU29:AU40" si="17">AT29*10000*AS29*0.67*AR29*AQ29</f>
        <v>934.158196468975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5.76841935483871</v>
      </c>
      <c r="E30" s="12">
        <f t="shared" ref="E30:E41" si="18">D29</f>
        <v>7.23412903225806</v>
      </c>
      <c r="F30" s="8" t="s">
        <v>109</v>
      </c>
      <c r="G30" s="6">
        <v>2</v>
      </c>
      <c r="H30" s="11">
        <f t="shared" si="0"/>
        <v>5.76841935483871</v>
      </c>
      <c r="I30" s="11">
        <f t="shared" si="1"/>
        <v>278.918419354839</v>
      </c>
      <c r="J30" s="11">
        <f t="shared" si="2"/>
        <v>0.03642297998726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1.94338999112969</v>
      </c>
      <c r="P30" s="11">
        <f t="shared" si="5"/>
        <v>0.0707840547543583</v>
      </c>
      <c r="Q30" s="15">
        <f t="shared" si="6"/>
        <v>0.00920192711806657</v>
      </c>
      <c r="R30" s="11">
        <f t="shared" si="7"/>
        <v>0.129143083333333</v>
      </c>
      <c r="S30" s="16">
        <f t="shared" si="8"/>
        <v>0.0712537356283755</v>
      </c>
      <c r="T30" s="3">
        <v>0.01</v>
      </c>
      <c r="U30" s="17">
        <f t="shared" si="9"/>
        <v>0.000712537356283755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0.0226125373562838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0.483333333333333</v>
      </c>
      <c r="AU30" s="1">
        <f t="shared" si="17"/>
        <v>945.675197163174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10.0282857142857</v>
      </c>
      <c r="E31" s="12">
        <f t="shared" si="18"/>
        <v>5.76841935483871</v>
      </c>
      <c r="F31" s="8" t="s">
        <v>109</v>
      </c>
      <c r="G31" s="6">
        <v>3</v>
      </c>
      <c r="H31" s="11">
        <f t="shared" si="0"/>
        <v>10.0282857142857</v>
      </c>
      <c r="I31" s="11">
        <f t="shared" si="1"/>
        <v>283.178285714286</v>
      </c>
      <c r="J31" s="11">
        <f t="shared" si="2"/>
        <v>0.061580131869409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2.86601426970867</v>
      </c>
      <c r="P31" s="11">
        <f t="shared" si="5"/>
        <v>0.176489536668268</v>
      </c>
      <c r="Q31" s="15">
        <f t="shared" si="6"/>
        <v>0.0229436397668748</v>
      </c>
      <c r="R31" s="11">
        <f t="shared" si="7"/>
        <v>0.129143083333333</v>
      </c>
      <c r="S31" s="16">
        <f t="shared" si="8"/>
        <v>0.177660616230253</v>
      </c>
      <c r="T31" s="3">
        <v>0.01</v>
      </c>
      <c r="U31" s="17">
        <f t="shared" si="9"/>
        <v>0.00177660616230253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0.0236766061623025</v>
      </c>
      <c r="AR31" s="24">
        <f t="shared" si="15"/>
        <v>99.3408333333333</v>
      </c>
      <c r="AS31" s="1">
        <f t="shared" si="16"/>
        <v>0.13</v>
      </c>
      <c r="AT31" s="2">
        <f t="shared" si="20"/>
        <v>0.483333333333333</v>
      </c>
      <c r="AU31" s="1">
        <f t="shared" si="17"/>
        <v>990.175443290895</v>
      </c>
    </row>
    <row r="32" s="1" customFormat="1" ht="16.8" spans="1:47">
      <c r="A32" s="6"/>
      <c r="B32" s="6"/>
      <c r="C32" s="8">
        <v>3</v>
      </c>
      <c r="D32" s="9">
        <v>12.0542258064516</v>
      </c>
      <c r="E32" s="12">
        <f t="shared" si="18"/>
        <v>10.0282857142857</v>
      </c>
      <c r="F32" s="8" t="s">
        <v>109</v>
      </c>
      <c r="G32" s="6">
        <v>4</v>
      </c>
      <c r="H32" s="11">
        <f t="shared" si="0"/>
        <v>12.0542258064516</v>
      </c>
      <c r="I32" s="11">
        <f t="shared" si="1"/>
        <v>285.204225806452</v>
      </c>
      <c r="J32" s="11">
        <f t="shared" si="2"/>
        <v>0.0786167452790691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3.68293306637373</v>
      </c>
      <c r="P32" s="11">
        <f t="shared" si="5"/>
        <v>0.289540210758965</v>
      </c>
      <c r="Q32" s="15">
        <f t="shared" si="6"/>
        <v>0.0376402273986654</v>
      </c>
      <c r="R32" s="11">
        <f t="shared" si="7"/>
        <v>0.129143083333333</v>
      </c>
      <c r="S32" s="16">
        <f t="shared" si="8"/>
        <v>0.291461427334143</v>
      </c>
      <c r="T32" s="3">
        <v>0.01</v>
      </c>
      <c r="U32" s="17">
        <f t="shared" si="9"/>
        <v>0.00291461427334143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0.0248146142733414</v>
      </c>
      <c r="AR32" s="24">
        <f t="shared" si="15"/>
        <v>99.3408333333333</v>
      </c>
      <c r="AS32" s="1">
        <f t="shared" si="16"/>
        <v>0.13</v>
      </c>
      <c r="AT32" s="2">
        <f t="shared" si="20"/>
        <v>0.483333333333333</v>
      </c>
      <c r="AU32" s="1">
        <f t="shared" si="17"/>
        <v>1037.76789290518</v>
      </c>
    </row>
    <row r="33" s="1" customFormat="1" ht="16.8" spans="1:47">
      <c r="A33" s="6"/>
      <c r="B33" s="6"/>
      <c r="C33" s="8">
        <v>4</v>
      </c>
      <c r="D33" s="9">
        <v>16.5416666666667</v>
      </c>
      <c r="E33" s="12">
        <f t="shared" si="18"/>
        <v>12.0542258064516</v>
      </c>
      <c r="F33" s="8" t="s">
        <v>109</v>
      </c>
      <c r="G33" s="6">
        <v>5</v>
      </c>
      <c r="H33" s="11">
        <f t="shared" si="0"/>
        <v>16.5416666666667</v>
      </c>
      <c r="I33" s="11">
        <f t="shared" si="1"/>
        <v>289.691666666667</v>
      </c>
      <c r="J33" s="11">
        <f t="shared" si="2"/>
        <v>0.133409398849356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3.22372321283403</v>
      </c>
      <c r="O33" s="11">
        <f t="shared" si="19"/>
        <v>1.16307797611407</v>
      </c>
      <c r="P33" s="11">
        <f t="shared" si="5"/>
        <v>0.155165533608304</v>
      </c>
      <c r="Q33" s="15">
        <f t="shared" si="6"/>
        <v>0.0201715193690795</v>
      </c>
      <c r="R33" s="11">
        <f t="shared" si="7"/>
        <v>0.129143083333333</v>
      </c>
      <c r="S33" s="16">
        <f t="shared" si="8"/>
        <v>0.156195119772807</v>
      </c>
      <c r="T33" s="3">
        <v>0.01</v>
      </c>
      <c r="U33" s="17">
        <f t="shared" si="9"/>
        <v>0.00156195119772807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0.0310119511977281</v>
      </c>
      <c r="AR33" s="24">
        <f t="shared" si="15"/>
        <v>99.3408333333333</v>
      </c>
      <c r="AS33" s="1">
        <f t="shared" si="16"/>
        <v>0.13</v>
      </c>
      <c r="AT33" s="2">
        <f t="shared" si="20"/>
        <v>0.483333333333333</v>
      </c>
      <c r="AU33" s="1">
        <f t="shared" si="17"/>
        <v>1296.94569880618</v>
      </c>
    </row>
    <row r="34" s="1" customFormat="1" ht="16.8" spans="1:47">
      <c r="A34" s="6"/>
      <c r="B34" s="6"/>
      <c r="C34" s="8">
        <v>5</v>
      </c>
      <c r="D34" s="9">
        <v>21.9161612903226</v>
      </c>
      <c r="E34" s="12">
        <f t="shared" si="18"/>
        <v>16.5416666666667</v>
      </c>
      <c r="F34" s="8" t="s">
        <v>111</v>
      </c>
      <c r="G34" s="6">
        <v>6</v>
      </c>
      <c r="H34" s="11">
        <f t="shared" si="0"/>
        <v>21.9161612903226</v>
      </c>
      <c r="I34" s="11">
        <f t="shared" si="1"/>
        <v>295.066161290323</v>
      </c>
      <c r="J34" s="11">
        <f t="shared" si="2"/>
        <v>0.246073226498784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2.0013207758391</v>
      </c>
      <c r="P34" s="11">
        <f t="shared" si="5"/>
        <v>0.492471460569777</v>
      </c>
      <c r="Q34" s="15">
        <f t="shared" si="6"/>
        <v>0.064021289874071</v>
      </c>
      <c r="R34" s="11">
        <f t="shared" si="7"/>
        <v>0.129143083333333</v>
      </c>
      <c r="S34" s="16">
        <f t="shared" si="8"/>
        <v>0.495739208183722</v>
      </c>
      <c r="T34" s="3">
        <v>0.01</v>
      </c>
      <c r="U34" s="17">
        <f t="shared" si="9"/>
        <v>0.00495739208183722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0.0344073920818372</v>
      </c>
      <c r="AR34" s="24">
        <f t="shared" si="15"/>
        <v>99.3408333333333</v>
      </c>
      <c r="AS34" s="1">
        <f t="shared" si="16"/>
        <v>0.13</v>
      </c>
      <c r="AT34" s="2">
        <f t="shared" si="20"/>
        <v>0.483333333333333</v>
      </c>
      <c r="AU34" s="1">
        <f t="shared" si="17"/>
        <v>1438.9458722915</v>
      </c>
    </row>
    <row r="35" s="1" customFormat="1" ht="16.8" spans="1:47">
      <c r="A35" s="6"/>
      <c r="B35" s="6"/>
      <c r="C35" s="8">
        <v>6</v>
      </c>
      <c r="D35" s="9">
        <v>25.0930666666667</v>
      </c>
      <c r="E35" s="12">
        <f t="shared" si="18"/>
        <v>21.9161612903226</v>
      </c>
      <c r="F35" s="8" t="s">
        <v>109</v>
      </c>
      <c r="G35" s="6">
        <v>7</v>
      </c>
      <c r="H35" s="11">
        <f t="shared" si="0"/>
        <v>25.0930666666667</v>
      </c>
      <c r="I35" s="11">
        <f t="shared" si="1"/>
        <v>298.243066666667</v>
      </c>
      <c r="J35" s="11">
        <f t="shared" si="2"/>
        <v>0.349720116749208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2.50225764860266</v>
      </c>
      <c r="P35" s="11">
        <f t="shared" si="5"/>
        <v>0.875089837005919</v>
      </c>
      <c r="Q35" s="15">
        <f t="shared" si="6"/>
        <v>0.113761678810769</v>
      </c>
      <c r="R35" s="11">
        <f t="shared" si="7"/>
        <v>0.129143083333333</v>
      </c>
      <c r="S35" s="16">
        <f t="shared" si="8"/>
        <v>0.88089641252515</v>
      </c>
      <c r="T35" s="3">
        <v>0.01</v>
      </c>
      <c r="U35" s="17">
        <f t="shared" si="9"/>
        <v>0.0088089641252515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0.0418089641252515</v>
      </c>
      <c r="AR35" s="24">
        <f t="shared" si="15"/>
        <v>99.3408333333333</v>
      </c>
      <c r="AS35" s="1">
        <f t="shared" si="16"/>
        <v>0.13</v>
      </c>
      <c r="AT35" s="2">
        <f t="shared" si="20"/>
        <v>0.483333333333333</v>
      </c>
      <c r="AU35" s="1">
        <f t="shared" si="17"/>
        <v>1748.48579659054</v>
      </c>
    </row>
    <row r="36" s="1" customFormat="1" ht="16.8" spans="1:47">
      <c r="A36" s="6"/>
      <c r="B36" s="6"/>
      <c r="C36" s="8">
        <v>7</v>
      </c>
      <c r="D36" s="9">
        <v>28.7750322580645</v>
      </c>
      <c r="E36" s="12">
        <f t="shared" si="18"/>
        <v>25.0930666666667</v>
      </c>
      <c r="F36" s="8" t="s">
        <v>109</v>
      </c>
      <c r="G36" s="6">
        <v>8</v>
      </c>
      <c r="H36" s="11">
        <f t="shared" si="0"/>
        <v>28.7750322580645</v>
      </c>
      <c r="I36" s="11">
        <f t="shared" si="1"/>
        <v>301.925032258064</v>
      </c>
      <c r="J36" s="11">
        <f t="shared" si="2"/>
        <v>0.520746929823589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2.62057614493007</v>
      </c>
      <c r="P36" s="11">
        <f t="shared" si="5"/>
        <v>1.36465698184127</v>
      </c>
      <c r="Q36" s="15">
        <f t="shared" si="6"/>
        <v>0.177405407639365</v>
      </c>
      <c r="R36" s="11">
        <f t="shared" si="7"/>
        <v>0.129143083333333</v>
      </c>
      <c r="S36" s="16">
        <f t="shared" si="8"/>
        <v>1.37371203366317</v>
      </c>
      <c r="T36" s="3">
        <v>0.01</v>
      </c>
      <c r="U36" s="17">
        <f t="shared" si="9"/>
        <v>0.0137371203366317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0.0467371203366317</v>
      </c>
      <c r="AR36" s="24">
        <f t="shared" si="15"/>
        <v>99.3408333333333</v>
      </c>
      <c r="AS36" s="1">
        <f t="shared" si="16"/>
        <v>0.13</v>
      </c>
      <c r="AT36" s="2">
        <f t="shared" si="20"/>
        <v>0.483333333333333</v>
      </c>
      <c r="AU36" s="1">
        <f t="shared" si="17"/>
        <v>1954.58540511381</v>
      </c>
    </row>
    <row r="37" s="1" customFormat="1" ht="16.8" spans="1:47">
      <c r="A37" s="6"/>
      <c r="B37" s="6"/>
      <c r="C37" s="8">
        <v>8</v>
      </c>
      <c r="D37" s="9">
        <v>28.3549032258064</v>
      </c>
      <c r="E37" s="12">
        <f t="shared" si="18"/>
        <v>28.7750322580645</v>
      </c>
      <c r="F37" s="8" t="s">
        <v>109</v>
      </c>
      <c r="G37" s="6">
        <v>9</v>
      </c>
      <c r="H37" s="11">
        <f t="shared" si="0"/>
        <v>28.3549032258064</v>
      </c>
      <c r="I37" s="11">
        <f t="shared" si="1"/>
        <v>301.504903225806</v>
      </c>
      <c r="J37" s="11">
        <f t="shared" si="2"/>
        <v>0.497864072591979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2.24932749642213</v>
      </c>
      <c r="P37" s="11">
        <f t="shared" si="5"/>
        <v>1.11985934796184</v>
      </c>
      <c r="Q37" s="15">
        <f t="shared" si="6"/>
        <v>0.14558171523504</v>
      </c>
      <c r="R37" s="11">
        <f t="shared" si="7"/>
        <v>0.129143083333333</v>
      </c>
      <c r="S37" s="16">
        <f t="shared" si="8"/>
        <v>1.12729006832891</v>
      </c>
      <c r="T37" s="3">
        <v>0.01</v>
      </c>
      <c r="U37" s="17">
        <f t="shared" si="9"/>
        <v>0.0112729006832891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0.0407229006832891</v>
      </c>
      <c r="AR37" s="24">
        <f t="shared" si="15"/>
        <v>99.3408333333333</v>
      </c>
      <c r="AS37" s="1">
        <f t="shared" si="16"/>
        <v>0.13</v>
      </c>
      <c r="AT37" s="2">
        <f t="shared" si="20"/>
        <v>0.483333333333333</v>
      </c>
      <c r="AU37" s="1">
        <f t="shared" si="17"/>
        <v>1703.06571641877</v>
      </c>
    </row>
    <row r="38" s="1" customFormat="1" ht="16.8" spans="1:47">
      <c r="A38" s="6"/>
      <c r="B38" s="6"/>
      <c r="C38" s="8">
        <v>9</v>
      </c>
      <c r="D38" s="9">
        <v>26.5636333333333</v>
      </c>
      <c r="E38" s="12">
        <f t="shared" si="18"/>
        <v>28.3549032258064</v>
      </c>
      <c r="F38" s="8" t="s">
        <v>109</v>
      </c>
      <c r="G38" s="6">
        <v>10</v>
      </c>
      <c r="H38" s="11">
        <f t="shared" si="0"/>
        <v>26.5636333333333</v>
      </c>
      <c r="I38" s="11">
        <f t="shared" si="1"/>
        <v>299.713633333333</v>
      </c>
      <c r="J38" s="11">
        <f t="shared" si="2"/>
        <v>0.410476559656467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2.12287648179362</v>
      </c>
      <c r="P38" s="11">
        <f t="shared" si="5"/>
        <v>0.87139103482227</v>
      </c>
      <c r="Q38" s="15">
        <f t="shared" si="6"/>
        <v>0.113280834526895</v>
      </c>
      <c r="R38" s="11">
        <f t="shared" si="7"/>
        <v>0.129143083333333</v>
      </c>
      <c r="S38" s="16">
        <f t="shared" si="8"/>
        <v>0.877173067290831</v>
      </c>
      <c r="T38" s="3">
        <v>0.01</v>
      </c>
      <c r="U38" s="17">
        <f t="shared" si="9"/>
        <v>0.00877173067290831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0.0382217306729083</v>
      </c>
      <c r="AR38" s="24">
        <f t="shared" si="15"/>
        <v>99.3408333333333</v>
      </c>
      <c r="AS38" s="1">
        <f t="shared" si="16"/>
        <v>0.13</v>
      </c>
      <c r="AT38" s="2">
        <f t="shared" si="20"/>
        <v>0.483333333333333</v>
      </c>
      <c r="AU38" s="1">
        <f t="shared" si="17"/>
        <v>1598.46469772557</v>
      </c>
    </row>
    <row r="39" s="1" customFormat="1" ht="16.8" spans="1:47">
      <c r="A39" s="6"/>
      <c r="B39" s="6"/>
      <c r="C39" s="8">
        <v>10</v>
      </c>
      <c r="D39" s="9">
        <v>20.8457096774194</v>
      </c>
      <c r="E39" s="12">
        <f t="shared" si="18"/>
        <v>26.5636333333333</v>
      </c>
      <c r="F39" s="8" t="s">
        <v>109</v>
      </c>
      <c r="G39" s="6">
        <v>11</v>
      </c>
      <c r="H39" s="11">
        <f t="shared" si="0"/>
        <v>20.8457096774194</v>
      </c>
      <c r="I39" s="11">
        <f t="shared" si="1"/>
        <v>293.995709677419</v>
      </c>
      <c r="J39" s="11">
        <f t="shared" si="2"/>
        <v>0.218214721515659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1.18891117462278</v>
      </c>
      <c r="O39" s="11">
        <f t="shared" si="19"/>
        <v>1.0559826056819</v>
      </c>
      <c r="P39" s="11">
        <f t="shared" si="5"/>
        <v>0.230430950224255</v>
      </c>
      <c r="Q39" s="15">
        <f t="shared" si="6"/>
        <v>0.0299560235291532</v>
      </c>
      <c r="R39" s="11">
        <f t="shared" si="7"/>
        <v>0.129143083333333</v>
      </c>
      <c r="S39" s="16">
        <f t="shared" si="8"/>
        <v>0.23195995291388</v>
      </c>
      <c r="T39" s="3">
        <v>0.01</v>
      </c>
      <c r="U39" s="17">
        <f t="shared" si="9"/>
        <v>0.0023195995291388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0.0242195995291388</v>
      </c>
      <c r="AR39" s="24">
        <f t="shared" si="15"/>
        <v>99.3408333333333</v>
      </c>
      <c r="AS39" s="1">
        <f t="shared" si="16"/>
        <v>0.13</v>
      </c>
      <c r="AT39" s="2">
        <f t="shared" si="20"/>
        <v>0.483333333333333</v>
      </c>
      <c r="AU39" s="1">
        <f t="shared" si="17"/>
        <v>1012.88387937441</v>
      </c>
    </row>
    <row r="40" s="1" customFormat="1" ht="16.8" spans="1:48">
      <c r="A40" s="6"/>
      <c r="B40" s="6"/>
      <c r="C40" s="8">
        <v>11</v>
      </c>
      <c r="D40" s="9">
        <v>13.7571333333333</v>
      </c>
      <c r="E40" s="12">
        <f t="shared" si="18"/>
        <v>20.8457096774194</v>
      </c>
      <c r="F40" s="8" t="s">
        <v>111</v>
      </c>
      <c r="G40" s="6">
        <v>12</v>
      </c>
      <c r="H40" s="11">
        <f t="shared" si="0"/>
        <v>13.7571333333333</v>
      </c>
      <c r="I40" s="11">
        <f t="shared" si="1"/>
        <v>286.907133333333</v>
      </c>
      <c r="J40" s="11">
        <f t="shared" si="2"/>
        <v>0.0962758413976988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1.81895998879098</v>
      </c>
      <c r="P40" s="11">
        <f t="shared" si="5"/>
        <v>0.1751219033896</v>
      </c>
      <c r="Q40" s="15">
        <f t="shared" si="6"/>
        <v>0.022765847440648</v>
      </c>
      <c r="R40" s="11">
        <f t="shared" si="7"/>
        <v>0.129143083333333</v>
      </c>
      <c r="S40" s="16">
        <f t="shared" si="8"/>
        <v>0.176283908150828</v>
      </c>
      <c r="T40" s="3">
        <v>0.01</v>
      </c>
      <c r="U40" s="17">
        <f t="shared" si="9"/>
        <v>0.00176283908150828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0.0236628390815083</v>
      </c>
      <c r="AR40" s="24">
        <f t="shared" si="15"/>
        <v>99.3408333333333</v>
      </c>
      <c r="AS40" s="1">
        <f t="shared" si="16"/>
        <v>0.13</v>
      </c>
      <c r="AT40" s="2">
        <f t="shared" si="20"/>
        <v>0.483333333333333</v>
      </c>
      <c r="AU40" s="1">
        <f t="shared" si="17"/>
        <v>989.599692474466</v>
      </c>
      <c r="AV40" s="1">
        <f>SUM(AU29:AU40)</f>
        <v>15650.7534886235</v>
      </c>
    </row>
    <row r="41" s="1" customFormat="1" ht="16.8" spans="1:46">
      <c r="A41" s="6"/>
      <c r="B41" s="6"/>
      <c r="C41" s="8">
        <v>12</v>
      </c>
      <c r="D41" s="9">
        <v>8.02883870967742</v>
      </c>
      <c r="E41" s="12">
        <f t="shared" si="18"/>
        <v>13.7571333333333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7.23412903225806</v>
      </c>
      <c r="E44" s="8"/>
      <c r="F44" s="8"/>
      <c r="G44" s="6">
        <v>1</v>
      </c>
      <c r="H44" s="11">
        <f t="shared" ref="H44:H55" si="21">E45</f>
        <v>7.23412903225806</v>
      </c>
      <c r="I44" s="11">
        <f t="shared" ref="I44:I55" si="22">H44+273.15</f>
        <v>280.384129032258</v>
      </c>
      <c r="J44" s="11">
        <f t="shared" ref="J44:J55" si="23">EXP(($C$18*(I44-$C$16))/($C$19*I44*$C$16))</f>
        <v>0.0437148291189154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0.0425065512420686</v>
      </c>
      <c r="Q44" s="15">
        <f t="shared" ref="Q44:Q55" si="27">P44*$B$46</f>
        <v>0.00552585166146892</v>
      </c>
      <c r="R44" s="11">
        <f t="shared" ref="R44:R55" si="28">L44*$B$46</f>
        <v>0.1264068</v>
      </c>
      <c r="S44" s="16">
        <f t="shared" ref="S44:S55" si="29">Q44/R44</f>
        <v>0.0437148291189154</v>
      </c>
      <c r="T44" s="3">
        <v>0.01</v>
      </c>
      <c r="U44" s="17">
        <f t="shared" ref="U44:U55" si="30">S44*T44</f>
        <v>0.000437148291189154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0.0195371482911892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0.1</v>
      </c>
      <c r="AU44" s="1">
        <f t="shared" ref="AU44:AU55" si="38">AT44*10000*AS44*0.67*AR44*AQ44</f>
        <v>165.465102573185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5.76841935483871</v>
      </c>
      <c r="E45" s="12">
        <f t="shared" ref="E45:E56" si="39">D44</f>
        <v>7.23412903225806</v>
      </c>
      <c r="F45" s="8" t="s">
        <v>109</v>
      </c>
      <c r="G45" s="6">
        <v>2</v>
      </c>
      <c r="H45" s="11">
        <f t="shared" si="21"/>
        <v>5.76841935483871</v>
      </c>
      <c r="I45" s="11">
        <f t="shared" si="22"/>
        <v>278.918419354839</v>
      </c>
      <c r="J45" s="11">
        <f t="shared" si="23"/>
        <v>0.03642297998726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1.90221344875793</v>
      </c>
      <c r="P45" s="11">
        <f t="shared" si="26"/>
        <v>0.069284282375607</v>
      </c>
      <c r="Q45" s="15">
        <f t="shared" si="27"/>
        <v>0.00900695670882891</v>
      </c>
      <c r="R45" s="11">
        <f t="shared" si="28"/>
        <v>0.1264068</v>
      </c>
      <c r="S45" s="16">
        <f t="shared" si="29"/>
        <v>0.0712537356283753</v>
      </c>
      <c r="T45" s="3">
        <v>0.01</v>
      </c>
      <c r="U45" s="17">
        <f t="shared" si="30"/>
        <v>0.000712537356283753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0.0198125373562838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0.1</v>
      </c>
      <c r="AU45" s="1">
        <f t="shared" si="38"/>
        <v>167.797442954916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10.0282857142857</v>
      </c>
      <c r="E46" s="12">
        <f t="shared" si="39"/>
        <v>5.76841935483871</v>
      </c>
      <c r="F46" s="8" t="s">
        <v>109</v>
      </c>
      <c r="G46" s="6">
        <v>3</v>
      </c>
      <c r="H46" s="11">
        <f t="shared" si="21"/>
        <v>10.0282857142857</v>
      </c>
      <c r="I46" s="11">
        <f t="shared" si="22"/>
        <v>283.178285714286</v>
      </c>
      <c r="J46" s="11">
        <f t="shared" si="23"/>
        <v>0.061580131869409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2.80528916638232</v>
      </c>
      <c r="P46" s="11">
        <f t="shared" si="26"/>
        <v>0.172750076797648</v>
      </c>
      <c r="Q46" s="15">
        <f t="shared" si="27"/>
        <v>0.0224575099836942</v>
      </c>
      <c r="R46" s="11">
        <f t="shared" si="28"/>
        <v>0.1264068</v>
      </c>
      <c r="S46" s="16">
        <f t="shared" si="29"/>
        <v>0.177660616230252</v>
      </c>
      <c r="T46" s="3">
        <v>0.01</v>
      </c>
      <c r="U46" s="17">
        <f t="shared" si="30"/>
        <v>0.00177660616230252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0.0208766061623025</v>
      </c>
      <c r="AR46" s="24">
        <f t="shared" si="36"/>
        <v>97.236</v>
      </c>
      <c r="AS46" s="1">
        <f t="shared" si="37"/>
        <v>0.13</v>
      </c>
      <c r="AT46" s="2">
        <f t="shared" si="41"/>
        <v>0.1</v>
      </c>
      <c r="AU46" s="1">
        <f t="shared" si="38"/>
        <v>176.809313649075</v>
      </c>
    </row>
    <row r="47" s="1" customFormat="1" ht="16.8" spans="1:47">
      <c r="A47" s="6"/>
      <c r="B47" s="6"/>
      <c r="C47" s="8">
        <v>3</v>
      </c>
      <c r="D47" s="9">
        <v>12.0542258064516</v>
      </c>
      <c r="E47" s="12">
        <f t="shared" si="39"/>
        <v>10.0282857142857</v>
      </c>
      <c r="F47" s="8" t="s">
        <v>109</v>
      </c>
      <c r="G47" s="6">
        <v>4</v>
      </c>
      <c r="H47" s="11">
        <f t="shared" si="21"/>
        <v>12.0542258064516</v>
      </c>
      <c r="I47" s="11">
        <f t="shared" si="22"/>
        <v>285.204225806452</v>
      </c>
      <c r="J47" s="11">
        <f t="shared" si="23"/>
        <v>0.0786167452790691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3.60489908958468</v>
      </c>
      <c r="P47" s="11">
        <f t="shared" si="26"/>
        <v>0.283405433482627</v>
      </c>
      <c r="Q47" s="15">
        <f t="shared" si="27"/>
        <v>0.0368427063527415</v>
      </c>
      <c r="R47" s="11">
        <f t="shared" si="28"/>
        <v>0.1264068</v>
      </c>
      <c r="S47" s="16">
        <f t="shared" si="29"/>
        <v>0.291461427334142</v>
      </c>
      <c r="T47" s="3">
        <v>0.01</v>
      </c>
      <c r="U47" s="17">
        <f t="shared" si="30"/>
        <v>0.00291461427334142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0.0220146142733414</v>
      </c>
      <c r="AR47" s="24">
        <f t="shared" si="36"/>
        <v>97.236</v>
      </c>
      <c r="AS47" s="1">
        <f t="shared" si="37"/>
        <v>0.13</v>
      </c>
      <c r="AT47" s="2">
        <f t="shared" si="41"/>
        <v>0.1</v>
      </c>
      <c r="AU47" s="1">
        <f t="shared" si="38"/>
        <v>186.447395216337</v>
      </c>
    </row>
    <row r="48" s="1" customFormat="1" ht="16.8" spans="1:47">
      <c r="A48" s="6"/>
      <c r="B48" s="6"/>
      <c r="C48" s="8">
        <v>4</v>
      </c>
      <c r="D48" s="9">
        <v>16.5416666666667</v>
      </c>
      <c r="E48" s="12">
        <f t="shared" si="39"/>
        <v>12.0542258064516</v>
      </c>
      <c r="F48" s="8" t="s">
        <v>109</v>
      </c>
      <c r="G48" s="6">
        <v>5</v>
      </c>
      <c r="H48" s="11">
        <f t="shared" si="21"/>
        <v>16.5416666666667</v>
      </c>
      <c r="I48" s="11">
        <f t="shared" si="22"/>
        <v>289.691666666667</v>
      </c>
      <c r="J48" s="11">
        <f t="shared" si="23"/>
        <v>0.133409398849356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3.15541897329695</v>
      </c>
      <c r="O48" s="11">
        <f t="shared" si="40"/>
        <v>1.1384346828051</v>
      </c>
      <c r="P48" s="11">
        <f t="shared" si="26"/>
        <v>0.151877886662286</v>
      </c>
      <c r="Q48" s="15">
        <f t="shared" si="27"/>
        <v>0.0197441252660971</v>
      </c>
      <c r="R48" s="11">
        <f t="shared" si="28"/>
        <v>0.1264068</v>
      </c>
      <c r="S48" s="16">
        <f t="shared" si="29"/>
        <v>0.156195119772806</v>
      </c>
      <c r="T48" s="3">
        <v>0.01</v>
      </c>
      <c r="U48" s="17">
        <f t="shared" si="30"/>
        <v>0.00156195119772806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0.0296119511977281</v>
      </c>
      <c r="AR48" s="24">
        <f t="shared" si="36"/>
        <v>97.236</v>
      </c>
      <c r="AS48" s="1">
        <f t="shared" si="37"/>
        <v>0.13</v>
      </c>
      <c r="AT48" s="2">
        <f t="shared" si="41"/>
        <v>0.1</v>
      </c>
      <c r="AU48" s="1">
        <f t="shared" si="38"/>
        <v>250.791183508285</v>
      </c>
    </row>
    <row r="49" s="1" customFormat="1" ht="16.8" spans="1:47">
      <c r="A49" s="6"/>
      <c r="B49" s="6"/>
      <c r="C49" s="8">
        <v>5</v>
      </c>
      <c r="D49" s="9">
        <v>21.9161612903226</v>
      </c>
      <c r="E49" s="12">
        <f t="shared" si="39"/>
        <v>16.5416666666667</v>
      </c>
      <c r="F49" s="8" t="s">
        <v>111</v>
      </c>
      <c r="G49" s="6">
        <v>6</v>
      </c>
      <c r="H49" s="11">
        <f t="shared" si="21"/>
        <v>21.9161612903226</v>
      </c>
      <c r="I49" s="11">
        <f t="shared" si="22"/>
        <v>295.066161290323</v>
      </c>
      <c r="J49" s="11">
        <f t="shared" si="23"/>
        <v>0.246073226498784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1.95891679614282</v>
      </c>
      <c r="P49" s="11">
        <f t="shared" si="26"/>
        <v>0.482036976469523</v>
      </c>
      <c r="Q49" s="15">
        <f t="shared" si="27"/>
        <v>0.062664806941038</v>
      </c>
      <c r="R49" s="11">
        <f t="shared" si="28"/>
        <v>0.1264068</v>
      </c>
      <c r="S49" s="16">
        <f t="shared" si="29"/>
        <v>0.495739208183721</v>
      </c>
      <c r="T49" s="3">
        <v>0.01</v>
      </c>
      <c r="U49" s="17">
        <f t="shared" si="30"/>
        <v>0.00495739208183721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0.0330073920818372</v>
      </c>
      <c r="AR49" s="24">
        <f t="shared" si="36"/>
        <v>97.236</v>
      </c>
      <c r="AS49" s="1">
        <f t="shared" si="37"/>
        <v>0.13</v>
      </c>
      <c r="AT49" s="2">
        <f t="shared" si="41"/>
        <v>0.1</v>
      </c>
      <c r="AU49" s="1">
        <f t="shared" si="38"/>
        <v>279.548040230495</v>
      </c>
    </row>
    <row r="50" s="1" customFormat="1" ht="16.8" spans="1:47">
      <c r="A50" s="6"/>
      <c r="B50" s="6"/>
      <c r="C50" s="8">
        <v>6</v>
      </c>
      <c r="D50" s="9">
        <v>25.0930666666667</v>
      </c>
      <c r="E50" s="12">
        <f t="shared" si="39"/>
        <v>21.9161612903226</v>
      </c>
      <c r="F50" s="8" t="s">
        <v>109</v>
      </c>
      <c r="G50" s="6">
        <v>7</v>
      </c>
      <c r="H50" s="11">
        <f t="shared" si="21"/>
        <v>25.0930666666667</v>
      </c>
      <c r="I50" s="11">
        <f t="shared" si="22"/>
        <v>298.243066666667</v>
      </c>
      <c r="J50" s="11">
        <f t="shared" si="23"/>
        <v>0.349720116749208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2.44923981967329</v>
      </c>
      <c r="P50" s="11">
        <f t="shared" si="26"/>
        <v>0.856548435682952</v>
      </c>
      <c r="Q50" s="15">
        <f t="shared" si="27"/>
        <v>0.111351296638784</v>
      </c>
      <c r="R50" s="11">
        <f t="shared" si="28"/>
        <v>0.1264068</v>
      </c>
      <c r="S50" s="16">
        <f t="shared" si="29"/>
        <v>0.880896412525147</v>
      </c>
      <c r="T50" s="3">
        <v>0.01</v>
      </c>
      <c r="U50" s="17">
        <f t="shared" si="30"/>
        <v>0.00880896412525147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0.0411589641252515</v>
      </c>
      <c r="AR50" s="24">
        <f t="shared" si="36"/>
        <v>97.236</v>
      </c>
      <c r="AS50" s="1">
        <f t="shared" si="37"/>
        <v>0.13</v>
      </c>
      <c r="AT50" s="2">
        <f t="shared" si="41"/>
        <v>0.1</v>
      </c>
      <c r="AU50" s="1">
        <f t="shared" si="38"/>
        <v>348.585787407985</v>
      </c>
    </row>
    <row r="51" s="1" customFormat="1" ht="16.8" spans="1:47">
      <c r="A51" s="6"/>
      <c r="B51" s="6"/>
      <c r="C51" s="8">
        <v>7</v>
      </c>
      <c r="D51" s="9">
        <v>28.7750322580645</v>
      </c>
      <c r="E51" s="12">
        <f t="shared" si="39"/>
        <v>25.0930666666667</v>
      </c>
      <c r="F51" s="8" t="s">
        <v>109</v>
      </c>
      <c r="G51" s="6">
        <v>8</v>
      </c>
      <c r="H51" s="11">
        <f t="shared" si="21"/>
        <v>28.7750322580645</v>
      </c>
      <c r="I51" s="11">
        <f t="shared" si="22"/>
        <v>301.925032258064</v>
      </c>
      <c r="J51" s="11">
        <f t="shared" si="23"/>
        <v>0.520746929823589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2.56505138399034</v>
      </c>
      <c r="P51" s="11">
        <f t="shared" si="26"/>
        <v>1.33574263305272</v>
      </c>
      <c r="Q51" s="15">
        <f t="shared" si="27"/>
        <v>0.173646542296854</v>
      </c>
      <c r="R51" s="11">
        <f t="shared" si="28"/>
        <v>0.1264068</v>
      </c>
      <c r="S51" s="16">
        <f t="shared" si="29"/>
        <v>1.37371203366317</v>
      </c>
      <c r="T51" s="3">
        <v>0.01</v>
      </c>
      <c r="U51" s="17">
        <f t="shared" si="30"/>
        <v>0.0137371203366317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0.0460871203366317</v>
      </c>
      <c r="AR51" s="24">
        <f t="shared" si="36"/>
        <v>97.236</v>
      </c>
      <c r="AS51" s="1">
        <f t="shared" si="37"/>
        <v>0.13</v>
      </c>
      <c r="AT51" s="2">
        <f t="shared" si="41"/>
        <v>0.1</v>
      </c>
      <c r="AU51" s="1">
        <f t="shared" si="38"/>
        <v>390.323601998892</v>
      </c>
    </row>
    <row r="52" s="1" customFormat="1" ht="16.8" spans="1:47">
      <c r="A52" s="6"/>
      <c r="B52" s="6"/>
      <c r="C52" s="8">
        <v>8</v>
      </c>
      <c r="D52" s="9">
        <v>28.3549032258064</v>
      </c>
      <c r="E52" s="12">
        <f t="shared" si="39"/>
        <v>28.7750322580645</v>
      </c>
      <c r="F52" s="8" t="s">
        <v>109</v>
      </c>
      <c r="G52" s="6">
        <v>9</v>
      </c>
      <c r="H52" s="11">
        <f t="shared" si="21"/>
        <v>28.3549032258064</v>
      </c>
      <c r="I52" s="11">
        <f t="shared" si="22"/>
        <v>301.504903225806</v>
      </c>
      <c r="J52" s="11">
        <f t="shared" si="23"/>
        <v>0.497864072591979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2.20166875093762</v>
      </c>
      <c r="P52" s="11">
        <f t="shared" si="26"/>
        <v>1.0961317708403</v>
      </c>
      <c r="Q52" s="15">
        <f t="shared" si="27"/>
        <v>0.142497130209239</v>
      </c>
      <c r="R52" s="11">
        <f t="shared" si="28"/>
        <v>0.1264068</v>
      </c>
      <c r="S52" s="16">
        <f t="shared" si="29"/>
        <v>1.12729006832891</v>
      </c>
      <c r="T52" s="3">
        <v>0.01</v>
      </c>
      <c r="U52" s="17">
        <f t="shared" si="30"/>
        <v>0.0112729006832891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0.0393229006832891</v>
      </c>
      <c r="AR52" s="24">
        <f t="shared" si="36"/>
        <v>97.236</v>
      </c>
      <c r="AS52" s="1">
        <f t="shared" si="37"/>
        <v>0.13</v>
      </c>
      <c r="AT52" s="2">
        <f t="shared" si="41"/>
        <v>0.1</v>
      </c>
      <c r="AU52" s="1">
        <f t="shared" si="38"/>
        <v>333.03569682019</v>
      </c>
    </row>
    <row r="53" s="1" customFormat="1" ht="16.8" spans="1:47">
      <c r="A53" s="6"/>
      <c r="B53" s="6"/>
      <c r="C53" s="8">
        <v>9</v>
      </c>
      <c r="D53" s="9">
        <v>26.5636333333333</v>
      </c>
      <c r="E53" s="12">
        <f t="shared" si="39"/>
        <v>28.3549032258064</v>
      </c>
      <c r="F53" s="8" t="s">
        <v>109</v>
      </c>
      <c r="G53" s="6">
        <v>10</v>
      </c>
      <c r="H53" s="11">
        <f t="shared" si="21"/>
        <v>26.5636333333333</v>
      </c>
      <c r="I53" s="11">
        <f t="shared" si="22"/>
        <v>299.713633333333</v>
      </c>
      <c r="J53" s="11">
        <f t="shared" si="23"/>
        <v>0.410476559656467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2.07789698009732</v>
      </c>
      <c r="P53" s="11">
        <f t="shared" si="26"/>
        <v>0.852928003710911</v>
      </c>
      <c r="Q53" s="15">
        <f t="shared" si="27"/>
        <v>0.110880640482418</v>
      </c>
      <c r="R53" s="11">
        <f t="shared" si="28"/>
        <v>0.1264068</v>
      </c>
      <c r="S53" s="16">
        <f t="shared" si="29"/>
        <v>0.877173067290829</v>
      </c>
      <c r="T53" s="3">
        <v>0.01</v>
      </c>
      <c r="U53" s="17">
        <f t="shared" si="30"/>
        <v>0.00877173067290829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0.0368217306729083</v>
      </c>
      <c r="AR53" s="24">
        <f t="shared" si="36"/>
        <v>97.236</v>
      </c>
      <c r="AS53" s="1">
        <f t="shared" si="37"/>
        <v>0.13</v>
      </c>
      <c r="AT53" s="2">
        <f t="shared" si="41"/>
        <v>0.1</v>
      </c>
      <c r="AU53" s="1">
        <f t="shared" si="38"/>
        <v>311.85264870322</v>
      </c>
    </row>
    <row r="54" s="1" customFormat="1" ht="16.8" spans="1:47">
      <c r="A54" s="6"/>
      <c r="B54" s="6"/>
      <c r="C54" s="8">
        <v>10</v>
      </c>
      <c r="D54" s="9">
        <v>20.8457096774194</v>
      </c>
      <c r="E54" s="12">
        <f t="shared" si="39"/>
        <v>26.5636333333333</v>
      </c>
      <c r="F54" s="8" t="s">
        <v>109</v>
      </c>
      <c r="G54" s="6">
        <v>11</v>
      </c>
      <c r="H54" s="11">
        <f t="shared" si="21"/>
        <v>20.8457096774194</v>
      </c>
      <c r="I54" s="11">
        <f t="shared" si="22"/>
        <v>293.995709677419</v>
      </c>
      <c r="J54" s="11">
        <f t="shared" si="23"/>
        <v>0.218214721515659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1.16372052756709</v>
      </c>
      <c r="O54" s="11">
        <f t="shared" si="40"/>
        <v>1.03360844881932</v>
      </c>
      <c r="P54" s="11">
        <f t="shared" si="26"/>
        <v>0.22554857981534</v>
      </c>
      <c r="Q54" s="15">
        <f t="shared" si="27"/>
        <v>0.0293213153759942</v>
      </c>
      <c r="R54" s="11">
        <f t="shared" si="28"/>
        <v>0.1264068</v>
      </c>
      <c r="S54" s="16">
        <f t="shared" si="29"/>
        <v>0.231959952913879</v>
      </c>
      <c r="T54" s="3">
        <v>0.01</v>
      </c>
      <c r="U54" s="17">
        <f t="shared" si="30"/>
        <v>0.00231959952913879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0.0214195995291388</v>
      </c>
      <c r="AR54" s="24">
        <f t="shared" si="36"/>
        <v>97.236</v>
      </c>
      <c r="AS54" s="1">
        <f t="shared" si="37"/>
        <v>0.13</v>
      </c>
      <c r="AT54" s="2">
        <f t="shared" si="41"/>
        <v>0.1</v>
      </c>
      <c r="AU54" s="1">
        <f t="shared" si="38"/>
        <v>181.408063261916</v>
      </c>
    </row>
    <row r="55" s="1" customFormat="1" ht="16.8" spans="1:48">
      <c r="A55" s="6"/>
      <c r="B55" s="6"/>
      <c r="C55" s="8">
        <v>11</v>
      </c>
      <c r="D55" s="9">
        <v>13.7571333333333</v>
      </c>
      <c r="E55" s="12">
        <f t="shared" si="39"/>
        <v>20.8457096774194</v>
      </c>
      <c r="F55" s="8" t="s">
        <v>111</v>
      </c>
      <c r="G55" s="6">
        <v>12</v>
      </c>
      <c r="H55" s="11">
        <f t="shared" si="21"/>
        <v>13.7571333333333</v>
      </c>
      <c r="I55" s="11">
        <f t="shared" si="22"/>
        <v>286.907133333333</v>
      </c>
      <c r="J55" s="11">
        <f t="shared" si="23"/>
        <v>0.0962758413976988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1.78041986900398</v>
      </c>
      <c r="P55" s="11">
        <f t="shared" si="26"/>
        <v>0.171411420929539</v>
      </c>
      <c r="Q55" s="15">
        <f t="shared" si="27"/>
        <v>0.0222834847208401</v>
      </c>
      <c r="R55" s="11">
        <f t="shared" si="28"/>
        <v>0.1264068</v>
      </c>
      <c r="S55" s="16">
        <f t="shared" si="29"/>
        <v>0.176283908150828</v>
      </c>
      <c r="T55" s="3">
        <v>0.01</v>
      </c>
      <c r="U55" s="17">
        <f t="shared" si="30"/>
        <v>0.00176283908150828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0.0208628390815083</v>
      </c>
      <c r="AR55" s="24">
        <f t="shared" si="36"/>
        <v>97.236</v>
      </c>
      <c r="AS55" s="1">
        <f t="shared" si="37"/>
        <v>0.13</v>
      </c>
      <c r="AT55" s="2">
        <f t="shared" si="41"/>
        <v>0.1</v>
      </c>
      <c r="AU55" s="1">
        <f t="shared" si="38"/>
        <v>176.692716722963</v>
      </c>
      <c r="AV55" s="1">
        <f>SUM(AU44:AU55)</f>
        <v>2968.75699304746</v>
      </c>
    </row>
    <row r="56" s="1" customFormat="1" ht="16.8" spans="1:46">
      <c r="A56" s="6"/>
      <c r="B56" s="6"/>
      <c r="C56" s="8">
        <v>12</v>
      </c>
      <c r="D56" s="9">
        <v>8.02883870967742</v>
      </c>
      <c r="E56" s="12">
        <f t="shared" si="39"/>
        <v>13.7571333333333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7.23412903225806</v>
      </c>
      <c r="E60" s="8"/>
      <c r="F60" s="8"/>
      <c r="G60" s="6">
        <v>1</v>
      </c>
      <c r="H60" s="11">
        <f t="shared" ref="H60:H71" si="42">E61</f>
        <v>7.23412903225806</v>
      </c>
      <c r="I60" s="11">
        <f t="shared" ref="I60:I71" si="43">H60+273.15</f>
        <v>280.384129032258</v>
      </c>
      <c r="J60" s="11">
        <f t="shared" ref="J60:J71" si="44">EXP(($C$18*(I60-$C$16))/($C$19*I60*$C$16))</f>
        <v>0.0437148291189154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0.0603133497353676</v>
      </c>
      <c r="Q60" s="15">
        <f t="shared" ref="Q60:Q71" si="48">P60*$B$62</f>
        <v>0.00603133497353676</v>
      </c>
      <c r="R60" s="11">
        <f t="shared" ref="R60:R71" si="49">L60*$B$62</f>
        <v>0.13797</v>
      </c>
      <c r="S60" s="16">
        <f t="shared" ref="S60:S71" si="50">Q60/R60</f>
        <v>0.0437148291189154</v>
      </c>
      <c r="T60" s="3">
        <v>0.01</v>
      </c>
      <c r="U60" s="17">
        <f t="shared" ref="U60:U71" si="51">S60*T60</f>
        <v>0.000437148291189154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0.0127371482911892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5.76841935483871</v>
      </c>
      <c r="E61" s="12">
        <f t="shared" ref="E61:E72" si="60">D60</f>
        <v>7.23412903225806</v>
      </c>
      <c r="F61" s="8" t="s">
        <v>109</v>
      </c>
      <c r="G61" s="6">
        <v>2</v>
      </c>
      <c r="H61" s="11">
        <f t="shared" si="42"/>
        <v>5.76841935483871</v>
      </c>
      <c r="I61" s="11">
        <f t="shared" si="43"/>
        <v>278.918419354839</v>
      </c>
      <c r="J61" s="11">
        <f t="shared" si="44"/>
        <v>0.03642297998726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2.69908665026463</v>
      </c>
      <c r="P61" s="11">
        <f t="shared" si="47"/>
        <v>0.0983087790464694</v>
      </c>
      <c r="Q61" s="15">
        <f t="shared" si="48"/>
        <v>0.00983087790464694</v>
      </c>
      <c r="R61" s="11">
        <f t="shared" si="49"/>
        <v>0.13797</v>
      </c>
      <c r="S61" s="16">
        <f t="shared" si="50"/>
        <v>0.0712537356283753</v>
      </c>
      <c r="T61" s="3">
        <v>0.01</v>
      </c>
      <c r="U61" s="17">
        <f t="shared" si="51"/>
        <v>0.000712537356283753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0.0130125373562838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10.0282857142857</v>
      </c>
      <c r="E62" s="12">
        <f t="shared" si="60"/>
        <v>5.76841935483871</v>
      </c>
      <c r="F62" s="8" t="s">
        <v>109</v>
      </c>
      <c r="G62" s="6">
        <v>3</v>
      </c>
      <c r="H62" s="11">
        <f t="shared" si="42"/>
        <v>10.0282857142857</v>
      </c>
      <c r="I62" s="11">
        <f t="shared" si="43"/>
        <v>283.178285714286</v>
      </c>
      <c r="J62" s="11">
        <f t="shared" si="44"/>
        <v>0.061580131869409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3.98047787121816</v>
      </c>
      <c r="P62" s="11">
        <f t="shared" si="47"/>
        <v>0.245118352212879</v>
      </c>
      <c r="Q62" s="15">
        <f t="shared" si="48"/>
        <v>0.0245118352212879</v>
      </c>
      <c r="R62" s="11">
        <f t="shared" si="49"/>
        <v>0.13797</v>
      </c>
      <c r="S62" s="16">
        <f t="shared" si="50"/>
        <v>0.177660616230252</v>
      </c>
      <c r="T62" s="3">
        <v>0.01</v>
      </c>
      <c r="U62" s="17">
        <f t="shared" si="51"/>
        <v>0.00177660616230252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0.0140766061623025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ht="16.8" spans="1:47">
      <c r="A63" s="6"/>
      <c r="B63" s="6"/>
      <c r="C63" s="8">
        <v>3</v>
      </c>
      <c r="D63" s="9">
        <v>12.0542258064516</v>
      </c>
      <c r="E63" s="12">
        <f t="shared" si="60"/>
        <v>10.0282857142857</v>
      </c>
      <c r="F63" s="8" t="s">
        <v>109</v>
      </c>
      <c r="G63" s="6">
        <v>4</v>
      </c>
      <c r="H63" s="11">
        <f t="shared" si="42"/>
        <v>12.0542258064516</v>
      </c>
      <c r="I63" s="11">
        <f t="shared" si="43"/>
        <v>285.204225806452</v>
      </c>
      <c r="J63" s="11">
        <f t="shared" si="44"/>
        <v>0.0786167452790691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5.11505951900528</v>
      </c>
      <c r="P63" s="11">
        <f t="shared" si="47"/>
        <v>0.402129331292916</v>
      </c>
      <c r="Q63" s="15">
        <f t="shared" si="48"/>
        <v>0.0402129331292916</v>
      </c>
      <c r="R63" s="11">
        <f t="shared" si="49"/>
        <v>0.13797</v>
      </c>
      <c r="S63" s="16">
        <f t="shared" si="50"/>
        <v>0.291461427334142</v>
      </c>
      <c r="T63" s="3">
        <v>0.01</v>
      </c>
      <c r="U63" s="17">
        <f t="shared" si="51"/>
        <v>0.00291461427334142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0.0152146142733414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ht="16.8" spans="1:47">
      <c r="A64" s="6"/>
      <c r="B64" s="6"/>
      <c r="C64" s="8">
        <v>4</v>
      </c>
      <c r="D64" s="9">
        <v>16.5416666666667</v>
      </c>
      <c r="E64" s="12">
        <f t="shared" si="60"/>
        <v>12.0542258064516</v>
      </c>
      <c r="F64" s="8" t="s">
        <v>109</v>
      </c>
      <c r="G64" s="6">
        <v>5</v>
      </c>
      <c r="H64" s="11">
        <f t="shared" si="42"/>
        <v>16.5416666666667</v>
      </c>
      <c r="I64" s="11">
        <f t="shared" si="43"/>
        <v>289.691666666667</v>
      </c>
      <c r="J64" s="11">
        <f t="shared" si="44"/>
        <v>0.133409398849356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4.47728367832675</v>
      </c>
      <c r="O64" s="11">
        <f t="shared" si="61"/>
        <v>1.61534650938562</v>
      </c>
      <c r="P64" s="11">
        <f t="shared" si="47"/>
        <v>0.21550240675054</v>
      </c>
      <c r="Q64" s="15">
        <f t="shared" si="48"/>
        <v>0.0215502406750541</v>
      </c>
      <c r="R64" s="11">
        <f t="shared" si="49"/>
        <v>0.13797</v>
      </c>
      <c r="S64" s="16">
        <f t="shared" si="50"/>
        <v>0.156195119772806</v>
      </c>
      <c r="T64" s="3">
        <v>0.01</v>
      </c>
      <c r="U64" s="17">
        <f t="shared" si="51"/>
        <v>0.00156195119772806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0.0196119511977281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ht="16.8" spans="1:47">
      <c r="A65" s="6"/>
      <c r="B65" s="6"/>
      <c r="C65" s="8">
        <v>5</v>
      </c>
      <c r="D65" s="9">
        <v>21.9161612903226</v>
      </c>
      <c r="E65" s="12">
        <f t="shared" si="60"/>
        <v>16.5416666666667</v>
      </c>
      <c r="F65" s="8" t="s">
        <v>111</v>
      </c>
      <c r="G65" s="6">
        <v>6</v>
      </c>
      <c r="H65" s="11">
        <f t="shared" si="42"/>
        <v>21.9161612903226</v>
      </c>
      <c r="I65" s="11">
        <f t="shared" si="43"/>
        <v>295.066161290323</v>
      </c>
      <c r="J65" s="11">
        <f t="shared" si="44"/>
        <v>0.246073226498784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2.77954410263508</v>
      </c>
      <c r="P65" s="11">
        <f t="shared" si="47"/>
        <v>0.68397138553108</v>
      </c>
      <c r="Q65" s="15">
        <f t="shared" si="48"/>
        <v>0.068397138553108</v>
      </c>
      <c r="R65" s="11">
        <f t="shared" si="49"/>
        <v>0.13797</v>
      </c>
      <c r="S65" s="16">
        <f t="shared" si="50"/>
        <v>0.495739208183721</v>
      </c>
      <c r="T65" s="3">
        <v>0.01</v>
      </c>
      <c r="U65" s="17">
        <f t="shared" si="51"/>
        <v>0.00495739208183721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0.0230073920818372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ht="16.8" spans="1:47">
      <c r="A66" s="6"/>
      <c r="B66" s="6"/>
      <c r="C66" s="8">
        <v>6</v>
      </c>
      <c r="D66" s="9">
        <v>25.0930666666667</v>
      </c>
      <c r="E66" s="12">
        <f t="shared" si="60"/>
        <v>21.9161612903226</v>
      </c>
      <c r="F66" s="8" t="s">
        <v>109</v>
      </c>
      <c r="G66" s="6">
        <v>7</v>
      </c>
      <c r="H66" s="11">
        <f t="shared" si="42"/>
        <v>25.0930666666667</v>
      </c>
      <c r="I66" s="11">
        <f t="shared" si="43"/>
        <v>298.243066666667</v>
      </c>
      <c r="J66" s="11">
        <f t="shared" si="44"/>
        <v>0.349720116749208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3.475272717104</v>
      </c>
      <c r="P66" s="11">
        <f t="shared" si="47"/>
        <v>1.21537278036095</v>
      </c>
      <c r="Q66" s="15">
        <f t="shared" si="48"/>
        <v>0.121537278036095</v>
      </c>
      <c r="R66" s="11">
        <f t="shared" si="49"/>
        <v>0.13797</v>
      </c>
      <c r="S66" s="16">
        <f t="shared" si="50"/>
        <v>0.880896412525147</v>
      </c>
      <c r="T66" s="3">
        <v>0.01</v>
      </c>
      <c r="U66" s="17">
        <f t="shared" si="51"/>
        <v>0.00880896412525147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0.0306089641252515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ht="16.8" spans="1:47">
      <c r="A67" s="6"/>
      <c r="B67" s="6"/>
      <c r="C67" s="8">
        <v>7</v>
      </c>
      <c r="D67" s="9">
        <v>28.7750322580645</v>
      </c>
      <c r="E67" s="12">
        <f t="shared" si="60"/>
        <v>25.0930666666667</v>
      </c>
      <c r="F67" s="8" t="s">
        <v>109</v>
      </c>
      <c r="G67" s="6">
        <v>8</v>
      </c>
      <c r="H67" s="11">
        <f t="shared" si="42"/>
        <v>28.7750322580645</v>
      </c>
      <c r="I67" s="11">
        <f t="shared" si="43"/>
        <v>301.925032258064</v>
      </c>
      <c r="J67" s="11">
        <f t="shared" si="44"/>
        <v>0.520746929823589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3.63959993674305</v>
      </c>
      <c r="P67" s="11">
        <f t="shared" si="47"/>
        <v>1.89531049284507</v>
      </c>
      <c r="Q67" s="15">
        <f t="shared" si="48"/>
        <v>0.189531049284507</v>
      </c>
      <c r="R67" s="11">
        <f t="shared" si="49"/>
        <v>0.13797</v>
      </c>
      <c r="S67" s="16">
        <f t="shared" si="50"/>
        <v>1.37371203366317</v>
      </c>
      <c r="T67" s="3">
        <v>0.01</v>
      </c>
      <c r="U67" s="17">
        <f t="shared" si="51"/>
        <v>0.0137371203366317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0.0355371203366317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ht="16.8" spans="1:47">
      <c r="A68" s="6"/>
      <c r="B68" s="6"/>
      <c r="C68" s="8">
        <v>8</v>
      </c>
      <c r="D68" s="9">
        <v>28.3549032258064</v>
      </c>
      <c r="E68" s="12">
        <f t="shared" si="60"/>
        <v>28.7750322580645</v>
      </c>
      <c r="F68" s="8" t="s">
        <v>109</v>
      </c>
      <c r="G68" s="6">
        <v>9</v>
      </c>
      <c r="H68" s="11">
        <f t="shared" si="42"/>
        <v>28.3549032258064</v>
      </c>
      <c r="I68" s="11">
        <f t="shared" si="43"/>
        <v>301.504903225806</v>
      </c>
      <c r="J68" s="11">
        <f t="shared" si="44"/>
        <v>0.497864072591979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3.12398944389798</v>
      </c>
      <c r="P68" s="11">
        <f t="shared" si="47"/>
        <v>1.5553221072734</v>
      </c>
      <c r="Q68" s="15">
        <f t="shared" si="48"/>
        <v>0.15553221072734</v>
      </c>
      <c r="R68" s="11">
        <f t="shared" si="49"/>
        <v>0.13797</v>
      </c>
      <c r="S68" s="16">
        <f t="shared" si="50"/>
        <v>1.12729006832891</v>
      </c>
      <c r="T68" s="3">
        <v>0.01</v>
      </c>
      <c r="U68" s="17">
        <f t="shared" si="51"/>
        <v>0.0112729006832891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0.0293229006832891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ht="16.8" spans="1:47">
      <c r="A69" s="6"/>
      <c r="B69" s="6"/>
      <c r="C69" s="8">
        <v>9</v>
      </c>
      <c r="D69" s="9">
        <v>26.5636333333333</v>
      </c>
      <c r="E69" s="12">
        <f t="shared" si="60"/>
        <v>28.3549032258064</v>
      </c>
      <c r="F69" s="8" t="s">
        <v>109</v>
      </c>
      <c r="G69" s="6">
        <v>10</v>
      </c>
      <c r="H69" s="11">
        <f t="shared" si="42"/>
        <v>26.5636333333333</v>
      </c>
      <c r="I69" s="11">
        <f t="shared" si="43"/>
        <v>299.713633333333</v>
      </c>
      <c r="J69" s="11">
        <f t="shared" si="44"/>
        <v>0.410476559656467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2.94836733662458</v>
      </c>
      <c r="P69" s="11">
        <f t="shared" si="47"/>
        <v>1.21023568094116</v>
      </c>
      <c r="Q69" s="15">
        <f t="shared" si="48"/>
        <v>0.121023568094116</v>
      </c>
      <c r="R69" s="11">
        <f t="shared" si="49"/>
        <v>0.13797</v>
      </c>
      <c r="S69" s="16">
        <f t="shared" si="50"/>
        <v>0.877173067290829</v>
      </c>
      <c r="T69" s="3">
        <v>0.01</v>
      </c>
      <c r="U69" s="17">
        <f t="shared" si="51"/>
        <v>0.00877173067290829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0.0268217306729083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ht="16.8" spans="1:47">
      <c r="A70" s="6"/>
      <c r="B70" s="6"/>
      <c r="C70" s="8">
        <v>10</v>
      </c>
      <c r="D70" s="9">
        <v>20.8457096774194</v>
      </c>
      <c r="E70" s="12">
        <f t="shared" si="60"/>
        <v>26.5636333333333</v>
      </c>
      <c r="F70" s="8" t="s">
        <v>109</v>
      </c>
      <c r="G70" s="6">
        <v>11</v>
      </c>
      <c r="H70" s="11">
        <f t="shared" si="42"/>
        <v>20.8457096774194</v>
      </c>
      <c r="I70" s="11">
        <f t="shared" si="43"/>
        <v>293.995709677419</v>
      </c>
      <c r="J70" s="11">
        <f t="shared" si="44"/>
        <v>0.218214721515659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1.65122507289925</v>
      </c>
      <c r="O70" s="11">
        <f t="shared" si="61"/>
        <v>1.46660658278417</v>
      </c>
      <c r="P70" s="11">
        <f t="shared" si="47"/>
        <v>0.320035147035279</v>
      </c>
      <c r="Q70" s="15">
        <f t="shared" si="48"/>
        <v>0.0320035147035279</v>
      </c>
      <c r="R70" s="11">
        <f t="shared" si="49"/>
        <v>0.13797</v>
      </c>
      <c r="S70" s="16">
        <f t="shared" si="50"/>
        <v>0.231959952913879</v>
      </c>
      <c r="T70" s="3">
        <v>0.01</v>
      </c>
      <c r="U70" s="17">
        <f t="shared" si="51"/>
        <v>0.00231959952913879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0.0146195995291388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ht="16.8" spans="1:48">
      <c r="A71" s="6"/>
      <c r="B71" s="6"/>
      <c r="C71" s="8">
        <v>11</v>
      </c>
      <c r="D71" s="9">
        <v>13.7571333333333</v>
      </c>
      <c r="E71" s="12">
        <f t="shared" si="60"/>
        <v>20.8457096774194</v>
      </c>
      <c r="F71" s="8" t="s">
        <v>111</v>
      </c>
      <c r="G71" s="6">
        <v>12</v>
      </c>
      <c r="H71" s="11">
        <f t="shared" si="42"/>
        <v>13.7571333333333</v>
      </c>
      <c r="I71" s="11">
        <f t="shared" si="43"/>
        <v>286.907133333333</v>
      </c>
      <c r="J71" s="11">
        <f t="shared" si="44"/>
        <v>0.0962758413976988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2.52627143574889</v>
      </c>
      <c r="P71" s="11">
        <f t="shared" si="47"/>
        <v>0.243218908075697</v>
      </c>
      <c r="Q71" s="15">
        <f t="shared" si="48"/>
        <v>0.0243218908075697</v>
      </c>
      <c r="R71" s="11">
        <f t="shared" si="49"/>
        <v>0.13797</v>
      </c>
      <c r="S71" s="16">
        <f t="shared" si="50"/>
        <v>0.176283908150828</v>
      </c>
      <c r="T71" s="3">
        <v>0.01</v>
      </c>
      <c r="U71" s="17">
        <f t="shared" si="51"/>
        <v>0.00176283908150828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0.0140628390815083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8.02883870967742</v>
      </c>
      <c r="E72" s="12">
        <f t="shared" si="60"/>
        <v>13.7571333333333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7.23412903225806</v>
      </c>
      <c r="E76" s="8"/>
      <c r="F76" s="8"/>
      <c r="G76" s="6">
        <v>1</v>
      </c>
      <c r="H76" s="11">
        <f t="shared" ref="H76:H87" si="63">E77</f>
        <v>7.23412903225806</v>
      </c>
      <c r="I76" s="11">
        <f t="shared" ref="I76:I87" si="64">H76+273.15</f>
        <v>280.384129032258</v>
      </c>
      <c r="J76" s="11">
        <f t="shared" ref="J76:J87" si="65">EXP(($C$18*(I76-$C$16))/($C$19*I76*$C$16))</f>
        <v>0.0437148291189154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0.00342121359940698</v>
      </c>
      <c r="Q76" s="15">
        <f t="shared" ref="Q76:Q87" si="69">P76*$B$78</f>
        <v>0.000444757767922908</v>
      </c>
      <c r="R76" s="11">
        <f t="shared" ref="R76:R87" si="70">L76*$B$78</f>
        <v>0.0101740708333333</v>
      </c>
      <c r="S76" s="16">
        <f t="shared" ref="S76:S87" si="71">Q76/R76</f>
        <v>0.0437148291189155</v>
      </c>
      <c r="T76" s="3">
        <v>0.01</v>
      </c>
      <c r="U76" s="17">
        <f t="shared" ref="U76:U87" si="72">S76*T76</f>
        <v>0.000437148291189155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0.0120371482911892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0.05</v>
      </c>
      <c r="AU76" s="1">
        <f t="shared" ref="AU76:AU87" si="79">AT76*10000*AS76*0.67*AR76*AQ76</f>
        <v>4.10263777808752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5.76841935483871</v>
      </c>
      <c r="E77" s="12">
        <f t="shared" ref="E77:E88" si="80">D76</f>
        <v>7.23412903225806</v>
      </c>
      <c r="F77" s="8" t="s">
        <v>109</v>
      </c>
      <c r="G77" s="6">
        <v>2</v>
      </c>
      <c r="H77" s="11">
        <f t="shared" si="63"/>
        <v>5.76841935483871</v>
      </c>
      <c r="I77" s="11">
        <f t="shared" si="64"/>
        <v>278.918419354839</v>
      </c>
      <c r="J77" s="11">
        <f t="shared" si="65"/>
        <v>0.03642297998726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0.15310295306726</v>
      </c>
      <c r="P77" s="11">
        <f t="shared" si="68"/>
        <v>0.00557646579555921</v>
      </c>
      <c r="Q77" s="15">
        <f t="shared" si="69"/>
        <v>0.000724940553422697</v>
      </c>
      <c r="R77" s="11">
        <f t="shared" si="70"/>
        <v>0.0101740708333333</v>
      </c>
      <c r="S77" s="16">
        <f t="shared" si="71"/>
        <v>0.0712537356283755</v>
      </c>
      <c r="T77" s="3">
        <v>0.01</v>
      </c>
      <c r="U77" s="17">
        <f t="shared" si="72"/>
        <v>0.000712537356283755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0.0123125373562838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0.05</v>
      </c>
      <c r="AU77" s="1">
        <f t="shared" si="79"/>
        <v>4.19649901122995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10.0282857142857</v>
      </c>
      <c r="E78" s="12">
        <f t="shared" si="80"/>
        <v>5.76841935483871</v>
      </c>
      <c r="F78" s="8" t="s">
        <v>109</v>
      </c>
      <c r="G78" s="6">
        <v>3</v>
      </c>
      <c r="H78" s="11">
        <f t="shared" si="63"/>
        <v>10.0282857142857</v>
      </c>
      <c r="I78" s="11">
        <f t="shared" si="64"/>
        <v>283.178285714286</v>
      </c>
      <c r="J78" s="11">
        <f t="shared" si="65"/>
        <v>0.061580131869409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0.225788570605034</v>
      </c>
      <c r="P78" s="11">
        <f t="shared" si="68"/>
        <v>0.0139040899524633</v>
      </c>
      <c r="Q78" s="15">
        <f t="shared" si="69"/>
        <v>0.00180753169382023</v>
      </c>
      <c r="R78" s="11">
        <f t="shared" si="70"/>
        <v>0.0101740708333333</v>
      </c>
      <c r="S78" s="16">
        <f t="shared" si="71"/>
        <v>0.177660616230253</v>
      </c>
      <c r="T78" s="3">
        <v>0.01</v>
      </c>
      <c r="U78" s="17">
        <f t="shared" si="72"/>
        <v>0.00177660616230253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0.0133766061623025</v>
      </c>
      <c r="AR78" s="24">
        <f t="shared" si="77"/>
        <v>7.82620833333333</v>
      </c>
      <c r="AS78" s="1">
        <f t="shared" si="78"/>
        <v>0.13</v>
      </c>
      <c r="AT78" s="2">
        <f t="shared" si="82"/>
        <v>0.05</v>
      </c>
      <c r="AU78" s="1">
        <f t="shared" si="79"/>
        <v>4.5591670432631</v>
      </c>
    </row>
    <row r="79" s="1" customFormat="1" ht="16.8" spans="1:47">
      <c r="A79" s="6"/>
      <c r="B79" s="6"/>
      <c r="C79" s="8">
        <v>3</v>
      </c>
      <c r="D79" s="9">
        <v>12.0542258064516</v>
      </c>
      <c r="E79" s="12">
        <f t="shared" si="80"/>
        <v>10.0282857142857</v>
      </c>
      <c r="F79" s="8" t="s">
        <v>109</v>
      </c>
      <c r="G79" s="6">
        <v>4</v>
      </c>
      <c r="H79" s="11">
        <f t="shared" si="63"/>
        <v>12.0542258064516</v>
      </c>
      <c r="I79" s="11">
        <f t="shared" si="64"/>
        <v>285.204225806452</v>
      </c>
      <c r="J79" s="11">
        <f t="shared" si="65"/>
        <v>0.0786167452790691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0.290146563985904</v>
      </c>
      <c r="P79" s="11">
        <f t="shared" si="68"/>
        <v>0.0228103785144769</v>
      </c>
      <c r="Q79" s="15">
        <f t="shared" si="69"/>
        <v>0.002965349206882</v>
      </c>
      <c r="R79" s="11">
        <f t="shared" si="70"/>
        <v>0.0101740708333333</v>
      </c>
      <c r="S79" s="16">
        <f t="shared" si="71"/>
        <v>0.291461427334143</v>
      </c>
      <c r="T79" s="3">
        <v>0.01</v>
      </c>
      <c r="U79" s="17">
        <f t="shared" si="72"/>
        <v>0.00291461427334143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0.0145146142733414</v>
      </c>
      <c r="AR79" s="24">
        <f t="shared" si="77"/>
        <v>7.82620833333333</v>
      </c>
      <c r="AS79" s="1">
        <f t="shared" si="78"/>
        <v>0.13</v>
      </c>
      <c r="AT79" s="2">
        <f t="shared" si="82"/>
        <v>0.05</v>
      </c>
      <c r="AU79" s="1">
        <f t="shared" si="79"/>
        <v>4.94703591013879</v>
      </c>
    </row>
    <row r="80" s="1" customFormat="1" ht="16.8" spans="1:47">
      <c r="A80" s="6"/>
      <c r="B80" s="6"/>
      <c r="C80" s="8">
        <v>4</v>
      </c>
      <c r="D80" s="9">
        <v>16.5416666666667</v>
      </c>
      <c r="E80" s="12">
        <f t="shared" si="80"/>
        <v>12.0542258064516</v>
      </c>
      <c r="F80" s="8" t="s">
        <v>109</v>
      </c>
      <c r="G80" s="6">
        <v>5</v>
      </c>
      <c r="H80" s="11">
        <f t="shared" si="63"/>
        <v>16.5416666666667</v>
      </c>
      <c r="I80" s="11">
        <f t="shared" si="64"/>
        <v>289.691666666667</v>
      </c>
      <c r="J80" s="11">
        <f t="shared" si="65"/>
        <v>0.133409398849356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0.253969376197855</v>
      </c>
      <c r="O80" s="11">
        <f t="shared" si="81"/>
        <v>0.0916288926069046</v>
      </c>
      <c r="P80" s="11">
        <f t="shared" si="68"/>
        <v>0.0122241554799193</v>
      </c>
      <c r="Q80" s="15">
        <f t="shared" si="69"/>
        <v>0.00158914021238951</v>
      </c>
      <c r="R80" s="11">
        <f t="shared" si="70"/>
        <v>0.0101740708333333</v>
      </c>
      <c r="S80" s="16">
        <f t="shared" si="71"/>
        <v>0.156195119772806</v>
      </c>
      <c r="T80" s="3">
        <v>0.01</v>
      </c>
      <c r="U80" s="17">
        <f t="shared" si="72"/>
        <v>0.00156195119772806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0.0206619511977281</v>
      </c>
      <c r="AR80" s="24">
        <f t="shared" si="77"/>
        <v>7.82620833333333</v>
      </c>
      <c r="AS80" s="1">
        <f t="shared" si="78"/>
        <v>0.13</v>
      </c>
      <c r="AT80" s="2">
        <f t="shared" si="82"/>
        <v>0.05</v>
      </c>
      <c r="AU80" s="1">
        <f t="shared" si="79"/>
        <v>7.04224119385883</v>
      </c>
    </row>
    <row r="81" s="1" customFormat="1" ht="16.8" spans="1:47">
      <c r="A81" s="6"/>
      <c r="B81" s="6"/>
      <c r="C81" s="8">
        <v>5</v>
      </c>
      <c r="D81" s="9">
        <v>21.9161612903226</v>
      </c>
      <c r="E81" s="12">
        <f t="shared" si="80"/>
        <v>16.5416666666667</v>
      </c>
      <c r="F81" s="8" t="s">
        <v>111</v>
      </c>
      <c r="G81" s="6">
        <v>6</v>
      </c>
      <c r="H81" s="11">
        <f t="shared" si="63"/>
        <v>21.9161612903226</v>
      </c>
      <c r="I81" s="11">
        <f t="shared" si="64"/>
        <v>295.066161290323</v>
      </c>
      <c r="J81" s="11">
        <f t="shared" si="65"/>
        <v>0.246073226498784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0.157666820460319</v>
      </c>
      <c r="P81" s="11">
        <f t="shared" si="68"/>
        <v>0.038797583222475</v>
      </c>
      <c r="Q81" s="15">
        <f t="shared" si="69"/>
        <v>0.00504368581892176</v>
      </c>
      <c r="R81" s="11">
        <f t="shared" si="70"/>
        <v>0.0101740708333333</v>
      </c>
      <c r="S81" s="16">
        <f t="shared" si="71"/>
        <v>0.495739208183722</v>
      </c>
      <c r="T81" s="3">
        <v>0.01</v>
      </c>
      <c r="U81" s="17">
        <f t="shared" si="72"/>
        <v>0.00495739208183722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0.0240573920818372</v>
      </c>
      <c r="AR81" s="24">
        <f t="shared" si="77"/>
        <v>7.82620833333333</v>
      </c>
      <c r="AS81" s="1">
        <f t="shared" si="78"/>
        <v>0.13</v>
      </c>
      <c r="AT81" s="2">
        <f t="shared" si="82"/>
        <v>0.05</v>
      </c>
      <c r="AU81" s="1">
        <f t="shared" si="79"/>
        <v>8.19951397204712</v>
      </c>
    </row>
    <row r="82" s="1" customFormat="1" ht="16.8" spans="1:47">
      <c r="A82" s="6"/>
      <c r="B82" s="6"/>
      <c r="C82" s="8">
        <v>6</v>
      </c>
      <c r="D82" s="9">
        <v>25.0930666666667</v>
      </c>
      <c r="E82" s="12">
        <f t="shared" si="80"/>
        <v>21.9161612903226</v>
      </c>
      <c r="F82" s="8" t="s">
        <v>109</v>
      </c>
      <c r="G82" s="6">
        <v>7</v>
      </c>
      <c r="H82" s="11">
        <f t="shared" si="63"/>
        <v>25.0930666666667</v>
      </c>
      <c r="I82" s="11">
        <f t="shared" si="64"/>
        <v>298.243066666667</v>
      </c>
      <c r="J82" s="11">
        <f t="shared" si="65"/>
        <v>0.349720116749208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0.197131320571177</v>
      </c>
      <c r="P82" s="11">
        <f t="shared" si="68"/>
        <v>0.0689407884450774</v>
      </c>
      <c r="Q82" s="15">
        <f t="shared" si="69"/>
        <v>0.00896230249786007</v>
      </c>
      <c r="R82" s="11">
        <f t="shared" si="70"/>
        <v>0.0101740708333333</v>
      </c>
      <c r="S82" s="16">
        <f t="shared" si="71"/>
        <v>0.88089641252515</v>
      </c>
      <c r="T82" s="3">
        <v>0.01</v>
      </c>
      <c r="U82" s="17">
        <f t="shared" si="72"/>
        <v>0.0088089641252515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0.0297589641252515</v>
      </c>
      <c r="AR82" s="24">
        <f t="shared" si="77"/>
        <v>7.82620833333333</v>
      </c>
      <c r="AS82" s="1">
        <f t="shared" si="78"/>
        <v>0.13</v>
      </c>
      <c r="AT82" s="2">
        <f t="shared" si="82"/>
        <v>0.05</v>
      </c>
      <c r="AU82" s="1">
        <f t="shared" si="79"/>
        <v>10.1427885993873</v>
      </c>
    </row>
    <row r="83" s="1" customFormat="1" ht="16.8" spans="1:47">
      <c r="A83" s="6"/>
      <c r="B83" s="6"/>
      <c r="C83" s="8">
        <v>7</v>
      </c>
      <c r="D83" s="9">
        <v>28.7750322580645</v>
      </c>
      <c r="E83" s="12">
        <f t="shared" si="80"/>
        <v>25.0930666666667</v>
      </c>
      <c r="F83" s="8" t="s">
        <v>109</v>
      </c>
      <c r="G83" s="6">
        <v>8</v>
      </c>
      <c r="H83" s="11">
        <f t="shared" si="63"/>
        <v>28.7750322580645</v>
      </c>
      <c r="I83" s="11">
        <f t="shared" si="64"/>
        <v>301.925032258064</v>
      </c>
      <c r="J83" s="11">
        <f t="shared" si="65"/>
        <v>0.520746929823589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0.206452615459433</v>
      </c>
      <c r="P83" s="11">
        <f t="shared" si="68"/>
        <v>0.10750956565455</v>
      </c>
      <c r="Q83" s="15">
        <f t="shared" si="69"/>
        <v>0.0139762435350915</v>
      </c>
      <c r="R83" s="11">
        <f t="shared" si="70"/>
        <v>0.0101740708333333</v>
      </c>
      <c r="S83" s="16">
        <f t="shared" si="71"/>
        <v>1.37371203366317</v>
      </c>
      <c r="T83" s="3">
        <v>0.01</v>
      </c>
      <c r="U83" s="17">
        <f t="shared" si="72"/>
        <v>0.0137371203366317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0.0346871203366317</v>
      </c>
      <c r="AR83" s="24">
        <f t="shared" si="77"/>
        <v>7.82620833333333</v>
      </c>
      <c r="AS83" s="1">
        <f t="shared" si="78"/>
        <v>0.13</v>
      </c>
      <c r="AT83" s="2">
        <f t="shared" si="82"/>
        <v>0.05</v>
      </c>
      <c r="AU83" s="1">
        <f t="shared" si="79"/>
        <v>11.8224588468598</v>
      </c>
    </row>
    <row r="84" s="1" customFormat="1" ht="16.8" spans="1:47">
      <c r="A84" s="6"/>
      <c r="B84" s="6"/>
      <c r="C84" s="8">
        <v>8</v>
      </c>
      <c r="D84" s="9">
        <v>28.3549032258064</v>
      </c>
      <c r="E84" s="12">
        <f t="shared" si="80"/>
        <v>28.7750322580645</v>
      </c>
      <c r="F84" s="8" t="s">
        <v>109</v>
      </c>
      <c r="G84" s="6">
        <v>9</v>
      </c>
      <c r="H84" s="11">
        <f t="shared" si="63"/>
        <v>28.3549032258064</v>
      </c>
      <c r="I84" s="11">
        <f t="shared" si="64"/>
        <v>301.504903225806</v>
      </c>
      <c r="J84" s="11">
        <f t="shared" si="65"/>
        <v>0.497864072591979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0.177205133138216</v>
      </c>
      <c r="P84" s="11">
        <f t="shared" si="68"/>
        <v>0.0882240692683962</v>
      </c>
      <c r="Q84" s="15">
        <f t="shared" si="69"/>
        <v>0.0114691290048915</v>
      </c>
      <c r="R84" s="11">
        <f t="shared" si="70"/>
        <v>0.0101740708333333</v>
      </c>
      <c r="S84" s="16">
        <f t="shared" si="71"/>
        <v>1.12729006832891</v>
      </c>
      <c r="T84" s="3">
        <v>0.01</v>
      </c>
      <c r="U84" s="17">
        <f t="shared" si="72"/>
        <v>0.0112729006832891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0.0303729006832891</v>
      </c>
      <c r="AR84" s="24">
        <f t="shared" si="77"/>
        <v>7.82620833333333</v>
      </c>
      <c r="AS84" s="1">
        <f t="shared" si="78"/>
        <v>0.13</v>
      </c>
      <c r="AT84" s="2">
        <f t="shared" si="82"/>
        <v>0.05</v>
      </c>
      <c r="AU84" s="1">
        <f t="shared" si="79"/>
        <v>10.352037439347</v>
      </c>
    </row>
    <row r="85" s="1" customFormat="1" ht="16.8" spans="1:47">
      <c r="A85" s="6"/>
      <c r="B85" s="6"/>
      <c r="C85" s="8">
        <v>9</v>
      </c>
      <c r="D85" s="9">
        <v>26.5636333333333</v>
      </c>
      <c r="E85" s="12">
        <f t="shared" si="80"/>
        <v>28.3549032258064</v>
      </c>
      <c r="F85" s="8" t="s">
        <v>109</v>
      </c>
      <c r="G85" s="6">
        <v>10</v>
      </c>
      <c r="H85" s="11">
        <f t="shared" si="63"/>
        <v>26.5636333333333</v>
      </c>
      <c r="I85" s="11">
        <f t="shared" si="64"/>
        <v>299.713633333333</v>
      </c>
      <c r="J85" s="11">
        <f t="shared" si="65"/>
        <v>0.410476559656467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0.167243147203153</v>
      </c>
      <c r="P85" s="11">
        <f t="shared" si="68"/>
        <v>0.0686493916900704</v>
      </c>
      <c r="Q85" s="15">
        <f t="shared" si="69"/>
        <v>0.00892442091970916</v>
      </c>
      <c r="R85" s="11">
        <f t="shared" si="70"/>
        <v>0.0101740708333333</v>
      </c>
      <c r="S85" s="16">
        <f t="shared" si="71"/>
        <v>0.877173067290832</v>
      </c>
      <c r="T85" s="3">
        <v>0.01</v>
      </c>
      <c r="U85" s="17">
        <f t="shared" si="72"/>
        <v>0.00877173067290832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0.0278717306729083</v>
      </c>
      <c r="AR85" s="24">
        <f t="shared" si="77"/>
        <v>7.82620833333333</v>
      </c>
      <c r="AS85" s="1">
        <f t="shared" si="78"/>
        <v>0.13</v>
      </c>
      <c r="AT85" s="2">
        <f t="shared" si="82"/>
        <v>0.05</v>
      </c>
      <c r="AU85" s="1">
        <f t="shared" si="79"/>
        <v>9.4995602308109</v>
      </c>
    </row>
    <row r="86" s="1" customFormat="1" ht="16.8" spans="1:47">
      <c r="A86" s="6"/>
      <c r="B86" s="6"/>
      <c r="C86" s="8">
        <v>10</v>
      </c>
      <c r="D86" s="9">
        <v>20.8457096774194</v>
      </c>
      <c r="E86" s="12">
        <f t="shared" si="80"/>
        <v>26.5636333333333</v>
      </c>
      <c r="F86" s="8" t="s">
        <v>109</v>
      </c>
      <c r="G86" s="6">
        <v>11</v>
      </c>
      <c r="H86" s="11">
        <f t="shared" si="63"/>
        <v>20.8457096774194</v>
      </c>
      <c r="I86" s="11">
        <f t="shared" si="64"/>
        <v>293.995709677419</v>
      </c>
      <c r="J86" s="11">
        <f t="shared" si="65"/>
        <v>0.218214721515659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0.0936640677374288</v>
      </c>
      <c r="O86" s="11">
        <f t="shared" si="81"/>
        <v>0.0831917711089874</v>
      </c>
      <c r="P86" s="11">
        <f t="shared" si="68"/>
        <v>0.0181536691649421</v>
      </c>
      <c r="Q86" s="15">
        <f t="shared" si="69"/>
        <v>0.00235997699144247</v>
      </c>
      <c r="R86" s="11">
        <f t="shared" si="70"/>
        <v>0.0101740708333333</v>
      </c>
      <c r="S86" s="16">
        <f t="shared" si="71"/>
        <v>0.23195995291388</v>
      </c>
      <c r="T86" s="3">
        <v>0.01</v>
      </c>
      <c r="U86" s="17">
        <f t="shared" si="72"/>
        <v>0.0023195995291388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0.0139195995291388</v>
      </c>
      <c r="AR86" s="24">
        <f t="shared" si="77"/>
        <v>7.82620833333333</v>
      </c>
      <c r="AS86" s="1">
        <f t="shared" si="78"/>
        <v>0.13</v>
      </c>
      <c r="AT86" s="2">
        <f t="shared" si="82"/>
        <v>0.05</v>
      </c>
      <c r="AU86" s="1">
        <f t="shared" si="79"/>
        <v>4.74423621796656</v>
      </c>
    </row>
    <row r="87" s="1" customFormat="1" ht="16.8" spans="1:48">
      <c r="A87" s="6"/>
      <c r="B87" s="6"/>
      <c r="C87" s="8">
        <v>11</v>
      </c>
      <c r="D87" s="9">
        <v>13.7571333333333</v>
      </c>
      <c r="E87" s="12">
        <f t="shared" si="80"/>
        <v>20.8457096774194</v>
      </c>
      <c r="F87" s="8" t="s">
        <v>111</v>
      </c>
      <c r="G87" s="6">
        <v>12</v>
      </c>
      <c r="H87" s="11">
        <f t="shared" si="63"/>
        <v>13.7571333333333</v>
      </c>
      <c r="I87" s="11">
        <f t="shared" si="64"/>
        <v>286.907133333333</v>
      </c>
      <c r="J87" s="11">
        <f t="shared" si="65"/>
        <v>0.0962758413976988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0.143300185277379</v>
      </c>
      <c r="P87" s="11">
        <f t="shared" si="68"/>
        <v>0.0137963459100258</v>
      </c>
      <c r="Q87" s="15">
        <f t="shared" si="69"/>
        <v>0.00179352496830335</v>
      </c>
      <c r="R87" s="11">
        <f t="shared" si="70"/>
        <v>0.0101740708333333</v>
      </c>
      <c r="S87" s="16">
        <f t="shared" si="71"/>
        <v>0.176283908150828</v>
      </c>
      <c r="T87" s="3">
        <v>0.01</v>
      </c>
      <c r="U87" s="17">
        <f t="shared" si="72"/>
        <v>0.00176283908150828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0.0133628390815083</v>
      </c>
      <c r="AR87" s="24">
        <f t="shared" si="77"/>
        <v>7.82620833333333</v>
      </c>
      <c r="AS87" s="1">
        <f t="shared" si="78"/>
        <v>0.13</v>
      </c>
      <c r="AT87" s="2">
        <f t="shared" si="82"/>
        <v>0.05</v>
      </c>
      <c r="AU87" s="1">
        <f t="shared" si="79"/>
        <v>4.55447479021496</v>
      </c>
      <c r="AV87" s="1">
        <f>SUM(AU76:AU87)</f>
        <v>84.1626510332118</v>
      </c>
    </row>
    <row r="88" s="1" customFormat="1" ht="16.8" spans="1:46">
      <c r="A88" s="6"/>
      <c r="B88" s="6"/>
      <c r="C88" s="8">
        <v>12</v>
      </c>
      <c r="D88" s="9">
        <v>8.02883870967742</v>
      </c>
      <c r="E88" s="12">
        <f t="shared" si="80"/>
        <v>13.7571333333333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7.23412903225806</v>
      </c>
      <c r="E91" s="8"/>
      <c r="F91" s="8"/>
      <c r="G91" s="6">
        <v>1</v>
      </c>
      <c r="H91" s="11">
        <f t="shared" ref="H91:H102" si="83">E92</f>
        <v>7.23412903225806</v>
      </c>
      <c r="I91" s="11">
        <f t="shared" ref="I91:I102" si="84">H91+273.15</f>
        <v>280.384129032258</v>
      </c>
      <c r="J91" s="11">
        <f t="shared" ref="J91:J102" si="85">EXP(($C$18*(I91-$C$16))/($C$19*I91*$C$16))</f>
        <v>0.0437148291189154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0.00331882982670806</v>
      </c>
      <c r="Q91" s="15">
        <f t="shared" ref="Q91:Q102" si="89">P91*$B$93</f>
        <v>0.000431447877472048</v>
      </c>
      <c r="R91" s="11">
        <f t="shared" ref="R91:R102" si="90">L91*$B$93</f>
        <v>0.0098696</v>
      </c>
      <c r="S91" s="16">
        <f t="shared" ref="S91:S102" si="91">Q91/R91</f>
        <v>0.0437148291189154</v>
      </c>
      <c r="T91" s="3">
        <v>0.01</v>
      </c>
      <c r="U91" s="17">
        <f t="shared" ref="U91:U102" si="92">S91*T91</f>
        <v>0.000437148291189154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0.0152371482911892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2</v>
      </c>
      <c r="AU91" s="1">
        <f t="shared" ref="AU91:AU102" si="98">AT91*10000*AS91*0.67*AR91*AQ91</f>
        <v>201.515308758126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5.76841935483871</v>
      </c>
      <c r="E92" s="12">
        <f t="shared" ref="E92:E103" si="99">D91</f>
        <v>7.23412903225806</v>
      </c>
      <c r="F92" s="8" t="s">
        <v>109</v>
      </c>
      <c r="G92" s="6">
        <v>2</v>
      </c>
      <c r="H92" s="11">
        <f t="shared" si="83"/>
        <v>5.76841935483871</v>
      </c>
      <c r="I92" s="11">
        <f t="shared" si="84"/>
        <v>278.918419354839</v>
      </c>
      <c r="J92" s="11">
        <f t="shared" si="85"/>
        <v>0.03642297998726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0.148521170173292</v>
      </c>
      <c r="P92" s="11">
        <f t="shared" si="88"/>
        <v>0.00540958360890625</v>
      </c>
      <c r="Q92" s="15">
        <f t="shared" si="89"/>
        <v>0.000703245869157813</v>
      </c>
      <c r="R92" s="11">
        <f t="shared" si="90"/>
        <v>0.0098696</v>
      </c>
      <c r="S92" s="16">
        <f t="shared" si="91"/>
        <v>0.0712537356283753</v>
      </c>
      <c r="T92" s="3">
        <v>0.01</v>
      </c>
      <c r="U92" s="17">
        <f t="shared" si="92"/>
        <v>0.000712537356283753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0.0155125373562838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2</v>
      </c>
      <c r="AU92" s="1">
        <f t="shared" si="98"/>
        <v>205.157401846715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10.0282857142857</v>
      </c>
      <c r="E93" s="12">
        <f t="shared" si="99"/>
        <v>5.76841935483871</v>
      </c>
      <c r="F93" s="8" t="s">
        <v>109</v>
      </c>
      <c r="G93" s="6">
        <v>3</v>
      </c>
      <c r="H93" s="11">
        <f t="shared" si="83"/>
        <v>10.0282857142857</v>
      </c>
      <c r="I93" s="11">
        <f t="shared" si="84"/>
        <v>283.178285714286</v>
      </c>
      <c r="J93" s="11">
        <f t="shared" si="85"/>
        <v>0.061580131869409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0.219031586564386</v>
      </c>
      <c r="P93" s="11">
        <f t="shared" si="88"/>
        <v>0.0134879939842007</v>
      </c>
      <c r="Q93" s="15">
        <f t="shared" si="89"/>
        <v>0.0017534392179461</v>
      </c>
      <c r="R93" s="11">
        <f t="shared" si="90"/>
        <v>0.0098696</v>
      </c>
      <c r="S93" s="16">
        <f t="shared" si="91"/>
        <v>0.177660616230252</v>
      </c>
      <c r="T93" s="3">
        <v>0.01</v>
      </c>
      <c r="U93" s="17">
        <f t="shared" si="92"/>
        <v>0.00177660616230252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0.0165766061623025</v>
      </c>
      <c r="AR93" s="24">
        <f t="shared" si="96"/>
        <v>7.592</v>
      </c>
      <c r="AS93" s="1">
        <f t="shared" si="97"/>
        <v>0.13</v>
      </c>
      <c r="AT93" s="2">
        <f t="shared" si="101"/>
        <v>2</v>
      </c>
      <c r="AU93" s="1">
        <f t="shared" si="98"/>
        <v>219.229992720477</v>
      </c>
    </row>
    <row r="94" s="1" customFormat="1" ht="16.8" spans="1:47">
      <c r="A94" s="6"/>
      <c r="B94" s="6"/>
      <c r="C94" s="8">
        <v>3</v>
      </c>
      <c r="D94" s="9">
        <v>12.0542258064516</v>
      </c>
      <c r="E94" s="12">
        <f t="shared" si="99"/>
        <v>10.0282857142857</v>
      </c>
      <c r="F94" s="8" t="s">
        <v>109</v>
      </c>
      <c r="G94" s="6">
        <v>4</v>
      </c>
      <c r="H94" s="11">
        <f t="shared" si="83"/>
        <v>12.0542258064516</v>
      </c>
      <c r="I94" s="11">
        <f t="shared" si="84"/>
        <v>285.204225806452</v>
      </c>
      <c r="J94" s="11">
        <f t="shared" si="85"/>
        <v>0.0786167452790691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0.281463592580185</v>
      </c>
      <c r="P94" s="11">
        <f t="shared" si="88"/>
        <v>0.0221277515632081</v>
      </c>
      <c r="Q94" s="15">
        <f t="shared" si="89"/>
        <v>0.00287660770321705</v>
      </c>
      <c r="R94" s="11">
        <f t="shared" si="90"/>
        <v>0.0098696</v>
      </c>
      <c r="S94" s="16">
        <f t="shared" si="91"/>
        <v>0.291461427334142</v>
      </c>
      <c r="T94" s="3">
        <v>0.01</v>
      </c>
      <c r="U94" s="17">
        <f t="shared" si="92"/>
        <v>0.00291461427334142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0.0177146142733414</v>
      </c>
      <c r="AR94" s="24">
        <f t="shared" si="96"/>
        <v>7.592</v>
      </c>
      <c r="AS94" s="1">
        <f t="shared" si="97"/>
        <v>0.13</v>
      </c>
      <c r="AT94" s="2">
        <f t="shared" si="101"/>
        <v>2</v>
      </c>
      <c r="AU94" s="1">
        <f t="shared" si="98"/>
        <v>234.280450423108</v>
      </c>
    </row>
    <row r="95" s="1" customFormat="1" ht="16.8" spans="1:47">
      <c r="A95" s="6"/>
      <c r="B95" s="6"/>
      <c r="C95" s="8">
        <v>4</v>
      </c>
      <c r="D95" s="9">
        <v>16.5416666666667</v>
      </c>
      <c r="E95" s="12">
        <f t="shared" si="99"/>
        <v>12.0542258064516</v>
      </c>
      <c r="F95" s="8" t="s">
        <v>109</v>
      </c>
      <c r="G95" s="6">
        <v>5</v>
      </c>
      <c r="H95" s="11">
        <f t="shared" si="83"/>
        <v>16.5416666666667</v>
      </c>
      <c r="I95" s="11">
        <f t="shared" si="84"/>
        <v>289.691666666667</v>
      </c>
      <c r="J95" s="11">
        <f t="shared" si="85"/>
        <v>0.133409398849356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0.246369048966128</v>
      </c>
      <c r="O95" s="11">
        <f t="shared" si="100"/>
        <v>0.0888867920508488</v>
      </c>
      <c r="P95" s="11">
        <f t="shared" si="88"/>
        <v>0.0118583334931514</v>
      </c>
      <c r="Q95" s="15">
        <f t="shared" si="89"/>
        <v>0.00154158335410969</v>
      </c>
      <c r="R95" s="11">
        <f t="shared" si="90"/>
        <v>0.0098696</v>
      </c>
      <c r="S95" s="16">
        <f t="shared" si="91"/>
        <v>0.156195119772806</v>
      </c>
      <c r="T95" s="3">
        <v>0.01</v>
      </c>
      <c r="U95" s="17">
        <f t="shared" si="92"/>
        <v>0.00156195119772806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0.0286619511977281</v>
      </c>
      <c r="AR95" s="24">
        <f t="shared" si="96"/>
        <v>7.592</v>
      </c>
      <c r="AS95" s="1">
        <f t="shared" si="97"/>
        <v>0.13</v>
      </c>
      <c r="AT95" s="2">
        <f t="shared" si="101"/>
        <v>2</v>
      </c>
      <c r="AU95" s="1">
        <f t="shared" si="98"/>
        <v>379.06187134507</v>
      </c>
    </row>
    <row r="96" s="1" customFormat="1" ht="16.8" spans="1:47">
      <c r="A96" s="6"/>
      <c r="B96" s="6"/>
      <c r="C96" s="8">
        <v>5</v>
      </c>
      <c r="D96" s="9">
        <v>21.9161612903226</v>
      </c>
      <c r="E96" s="12">
        <f t="shared" si="99"/>
        <v>16.5416666666667</v>
      </c>
      <c r="F96" s="8" t="s">
        <v>111</v>
      </c>
      <c r="G96" s="6">
        <v>6</v>
      </c>
      <c r="H96" s="11">
        <f t="shared" si="83"/>
        <v>21.9161612903226</v>
      </c>
      <c r="I96" s="11">
        <f t="shared" si="84"/>
        <v>295.066161290323</v>
      </c>
      <c r="J96" s="11">
        <f t="shared" si="85"/>
        <v>0.246073226498784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0.152948458557697</v>
      </c>
      <c r="P96" s="11">
        <f t="shared" si="88"/>
        <v>0.0376365206853081</v>
      </c>
      <c r="Q96" s="15">
        <f t="shared" si="89"/>
        <v>0.00489274768909005</v>
      </c>
      <c r="R96" s="11">
        <f t="shared" si="90"/>
        <v>0.0098696</v>
      </c>
      <c r="S96" s="16">
        <f t="shared" si="91"/>
        <v>0.495739208183721</v>
      </c>
      <c r="T96" s="3">
        <v>0.01</v>
      </c>
      <c r="U96" s="17">
        <f t="shared" si="92"/>
        <v>0.00495739208183721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0.0320573920818372</v>
      </c>
      <c r="AR96" s="24">
        <f t="shared" si="96"/>
        <v>7.592</v>
      </c>
      <c r="AS96" s="1">
        <f t="shared" si="97"/>
        <v>0.13</v>
      </c>
      <c r="AT96" s="2">
        <f t="shared" si="101"/>
        <v>2</v>
      </c>
      <c r="AU96" s="1">
        <f t="shared" si="98"/>
        <v>423.967473433807</v>
      </c>
    </row>
    <row r="97" s="1" customFormat="1" ht="16.8" spans="1:47">
      <c r="A97" s="6"/>
      <c r="B97" s="6"/>
      <c r="C97" s="8">
        <v>6</v>
      </c>
      <c r="D97" s="9">
        <v>25.0930666666667</v>
      </c>
      <c r="E97" s="12">
        <f t="shared" si="99"/>
        <v>21.9161612903226</v>
      </c>
      <c r="F97" s="8" t="s">
        <v>109</v>
      </c>
      <c r="G97" s="6">
        <v>7</v>
      </c>
      <c r="H97" s="11">
        <f t="shared" si="83"/>
        <v>25.0930666666667</v>
      </c>
      <c r="I97" s="11">
        <f t="shared" si="84"/>
        <v>298.243066666667</v>
      </c>
      <c r="J97" s="11">
        <f t="shared" si="85"/>
        <v>0.349720116749208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0.191231937872389</v>
      </c>
      <c r="P97" s="11">
        <f t="shared" si="88"/>
        <v>0.0668776556389092</v>
      </c>
      <c r="Q97" s="15">
        <f t="shared" si="89"/>
        <v>0.00869409523305819</v>
      </c>
      <c r="R97" s="11">
        <f t="shared" si="90"/>
        <v>0.0098696</v>
      </c>
      <c r="S97" s="16">
        <f t="shared" si="91"/>
        <v>0.880896412525147</v>
      </c>
      <c r="T97" s="3">
        <v>0.01</v>
      </c>
      <c r="U97" s="17">
        <f t="shared" si="92"/>
        <v>0.00880896412525147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0.0408089641252515</v>
      </c>
      <c r="AR97" s="24">
        <f t="shared" si="96"/>
        <v>7.592</v>
      </c>
      <c r="AS97" s="1">
        <f t="shared" si="97"/>
        <v>0.13</v>
      </c>
      <c r="AT97" s="2">
        <f t="shared" si="101"/>
        <v>2</v>
      </c>
      <c r="AU97" s="1">
        <f t="shared" si="98"/>
        <v>539.70932412298</v>
      </c>
    </row>
    <row r="98" s="1" customFormat="1" ht="16.8" spans="1:47">
      <c r="A98" s="6"/>
      <c r="B98" s="6"/>
      <c r="C98" s="8">
        <v>7</v>
      </c>
      <c r="D98" s="9">
        <v>28.7750322580645</v>
      </c>
      <c r="E98" s="12">
        <f t="shared" si="99"/>
        <v>25.0930666666667</v>
      </c>
      <c r="F98" s="8" t="s">
        <v>109</v>
      </c>
      <c r="G98" s="6">
        <v>8</v>
      </c>
      <c r="H98" s="11">
        <f t="shared" si="83"/>
        <v>28.7750322580645</v>
      </c>
      <c r="I98" s="11">
        <f t="shared" si="84"/>
        <v>301.925032258064</v>
      </c>
      <c r="J98" s="11">
        <f t="shared" si="85"/>
        <v>0.520746929823589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0.20027428223348</v>
      </c>
      <c r="P98" s="11">
        <f t="shared" si="88"/>
        <v>0.104292217595708</v>
      </c>
      <c r="Q98" s="15">
        <f t="shared" si="89"/>
        <v>0.013557988287442</v>
      </c>
      <c r="R98" s="11">
        <f t="shared" si="90"/>
        <v>0.0098696</v>
      </c>
      <c r="S98" s="16">
        <f t="shared" si="91"/>
        <v>1.37371203366317</v>
      </c>
      <c r="T98" s="3">
        <v>0.01</v>
      </c>
      <c r="U98" s="17">
        <f t="shared" si="92"/>
        <v>0.0137371203366317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0.0457371203366317</v>
      </c>
      <c r="AR98" s="24">
        <f t="shared" si="96"/>
        <v>7.592</v>
      </c>
      <c r="AS98" s="1">
        <f t="shared" si="97"/>
        <v>0.13</v>
      </c>
      <c r="AT98" s="2">
        <f t="shared" si="101"/>
        <v>2</v>
      </c>
      <c r="AU98" s="1">
        <f t="shared" si="98"/>
        <v>604.885491051723</v>
      </c>
    </row>
    <row r="99" s="1" customFormat="1" ht="16.8" spans="1:47">
      <c r="A99" s="6"/>
      <c r="B99" s="6"/>
      <c r="C99" s="8">
        <v>8</v>
      </c>
      <c r="D99" s="9">
        <v>28.3549032258064</v>
      </c>
      <c r="E99" s="12">
        <f t="shared" si="99"/>
        <v>28.7750322580645</v>
      </c>
      <c r="F99" s="8" t="s">
        <v>109</v>
      </c>
      <c r="G99" s="6">
        <v>9</v>
      </c>
      <c r="H99" s="11">
        <f t="shared" si="83"/>
        <v>28.3549032258064</v>
      </c>
      <c r="I99" s="11">
        <f t="shared" si="84"/>
        <v>301.504903225806</v>
      </c>
      <c r="J99" s="11">
        <f t="shared" si="85"/>
        <v>0.497864072591979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0.171902064637772</v>
      </c>
      <c r="P99" s="11">
        <f t="shared" si="88"/>
        <v>0.0855838619875309</v>
      </c>
      <c r="Q99" s="15">
        <f t="shared" si="89"/>
        <v>0.011125902058379</v>
      </c>
      <c r="R99" s="11">
        <f t="shared" si="90"/>
        <v>0.0098696</v>
      </c>
      <c r="S99" s="16">
        <f t="shared" si="91"/>
        <v>1.12729006832891</v>
      </c>
      <c r="T99" s="3">
        <v>0.01</v>
      </c>
      <c r="U99" s="17">
        <f t="shared" si="92"/>
        <v>0.0112729006832891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0.0383729006832891</v>
      </c>
      <c r="AR99" s="24">
        <f t="shared" si="96"/>
        <v>7.592</v>
      </c>
      <c r="AS99" s="1">
        <f t="shared" si="97"/>
        <v>0.13</v>
      </c>
      <c r="AT99" s="2">
        <f t="shared" si="101"/>
        <v>2</v>
      </c>
      <c r="AU99" s="1">
        <f t="shared" si="98"/>
        <v>507.491741982279</v>
      </c>
    </row>
    <row r="100" s="1" customFormat="1" ht="16.8" spans="1:47">
      <c r="A100" s="6"/>
      <c r="B100" s="6"/>
      <c r="C100" s="8">
        <v>9</v>
      </c>
      <c r="D100" s="9">
        <v>26.5636333333333</v>
      </c>
      <c r="E100" s="12">
        <f t="shared" si="99"/>
        <v>28.3549032258064</v>
      </c>
      <c r="F100" s="8" t="s">
        <v>109</v>
      </c>
      <c r="G100" s="6">
        <v>10</v>
      </c>
      <c r="H100" s="11">
        <f t="shared" si="83"/>
        <v>26.5636333333333</v>
      </c>
      <c r="I100" s="11">
        <f t="shared" si="84"/>
        <v>299.713633333333</v>
      </c>
      <c r="J100" s="11">
        <f t="shared" si="85"/>
        <v>0.410476559656467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0.162238202650241</v>
      </c>
      <c r="P100" s="11">
        <f t="shared" si="88"/>
        <v>0.0665949792687198</v>
      </c>
      <c r="Q100" s="15">
        <f t="shared" si="89"/>
        <v>0.00865734730493357</v>
      </c>
      <c r="R100" s="11">
        <f t="shared" si="90"/>
        <v>0.0098696</v>
      </c>
      <c r="S100" s="16">
        <f t="shared" si="91"/>
        <v>0.87717306729083</v>
      </c>
      <c r="T100" s="3">
        <v>0.01</v>
      </c>
      <c r="U100" s="17">
        <f t="shared" si="92"/>
        <v>0.0087717306729083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0.0358717306729083</v>
      </c>
      <c r="AR100" s="24">
        <f t="shared" si="96"/>
        <v>7.592</v>
      </c>
      <c r="AS100" s="1">
        <f t="shared" si="97"/>
        <v>0.13</v>
      </c>
      <c r="AT100" s="2">
        <f t="shared" si="101"/>
        <v>2</v>
      </c>
      <c r="AU100" s="1">
        <f t="shared" si="98"/>
        <v>474.41310828611</v>
      </c>
    </row>
    <row r="101" s="1" customFormat="1" ht="16.8" spans="1:47">
      <c r="A101" s="6"/>
      <c r="B101" s="6"/>
      <c r="C101" s="8">
        <v>10</v>
      </c>
      <c r="D101" s="9">
        <v>20.8457096774194</v>
      </c>
      <c r="E101" s="12">
        <f t="shared" si="99"/>
        <v>26.5636333333333</v>
      </c>
      <c r="F101" s="8" t="s">
        <v>109</v>
      </c>
      <c r="G101" s="6">
        <v>11</v>
      </c>
      <c r="H101" s="11">
        <f t="shared" si="83"/>
        <v>20.8457096774194</v>
      </c>
      <c r="I101" s="11">
        <f t="shared" si="84"/>
        <v>293.995709677419</v>
      </c>
      <c r="J101" s="11">
        <f t="shared" si="85"/>
        <v>0.218214721515659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0.0908610622124455</v>
      </c>
      <c r="O101" s="11">
        <f t="shared" si="100"/>
        <v>0.0807021611690761</v>
      </c>
      <c r="P101" s="11">
        <f t="shared" si="88"/>
        <v>0.0176103996252217</v>
      </c>
      <c r="Q101" s="15">
        <f t="shared" si="89"/>
        <v>0.00228935195127883</v>
      </c>
      <c r="R101" s="11">
        <f t="shared" si="90"/>
        <v>0.0098696</v>
      </c>
      <c r="S101" s="16">
        <f t="shared" si="91"/>
        <v>0.23195995291388</v>
      </c>
      <c r="T101" s="3">
        <v>0.01</v>
      </c>
      <c r="U101" s="17">
        <f t="shared" si="92"/>
        <v>0.0023195995291388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0.0171195995291388</v>
      </c>
      <c r="AR101" s="24">
        <f t="shared" si="96"/>
        <v>7.592</v>
      </c>
      <c r="AS101" s="1">
        <f t="shared" si="97"/>
        <v>0.13</v>
      </c>
      <c r="AT101" s="2">
        <f t="shared" si="101"/>
        <v>2</v>
      </c>
      <c r="AU101" s="1">
        <f t="shared" si="98"/>
        <v>226.411223347136</v>
      </c>
    </row>
    <row r="102" s="1" customFormat="1" ht="16.8" spans="1:48">
      <c r="A102" s="6"/>
      <c r="B102" s="6"/>
      <c r="C102" s="8">
        <v>11</v>
      </c>
      <c r="D102" s="9">
        <v>13.7571333333333</v>
      </c>
      <c r="E102" s="12">
        <f t="shared" si="99"/>
        <v>20.8457096774194</v>
      </c>
      <c r="F102" s="8" t="s">
        <v>111</v>
      </c>
      <c r="G102" s="6">
        <v>12</v>
      </c>
      <c r="H102" s="11">
        <f t="shared" si="83"/>
        <v>13.7571333333333</v>
      </c>
      <c r="I102" s="11">
        <f t="shared" si="84"/>
        <v>286.907133333333</v>
      </c>
      <c r="J102" s="11">
        <f t="shared" si="85"/>
        <v>0.0962758413976988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0.139011761543854</v>
      </c>
      <c r="P102" s="11">
        <f t="shared" si="88"/>
        <v>0.0133834743068108</v>
      </c>
      <c r="Q102" s="15">
        <f t="shared" si="89"/>
        <v>0.00173985165988541</v>
      </c>
      <c r="R102" s="11">
        <f t="shared" si="90"/>
        <v>0.0098696</v>
      </c>
      <c r="S102" s="16">
        <f t="shared" si="91"/>
        <v>0.176283908150828</v>
      </c>
      <c r="T102" s="3">
        <v>0.01</v>
      </c>
      <c r="U102" s="17">
        <f t="shared" si="92"/>
        <v>0.00176283908150828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0.0165628390815083</v>
      </c>
      <c r="AR102" s="24">
        <f t="shared" si="96"/>
        <v>7.592</v>
      </c>
      <c r="AS102" s="1">
        <f t="shared" si="97"/>
        <v>0.13</v>
      </c>
      <c r="AT102" s="2">
        <f t="shared" si="101"/>
        <v>2</v>
      </c>
      <c r="AU102" s="1">
        <f t="shared" si="98"/>
        <v>219.047919442465</v>
      </c>
      <c r="AV102" s="1">
        <f>SUM(AU91:AU102)</f>
        <v>4235.17130676</v>
      </c>
    </row>
    <row r="103" s="1" customFormat="1" ht="16.8" spans="1:46">
      <c r="A103" s="6"/>
      <c r="B103" s="6"/>
      <c r="C103" s="8">
        <v>12</v>
      </c>
      <c r="D103" s="9">
        <v>8.02883870967742</v>
      </c>
      <c r="E103" s="12">
        <f t="shared" si="99"/>
        <v>13.7571333333333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134.758</v>
      </c>
      <c r="C107" s="8" t="s">
        <v>108</v>
      </c>
      <c r="D107" s="9">
        <v>7.23412903225806</v>
      </c>
      <c r="E107" s="8"/>
      <c r="F107" s="8"/>
      <c r="G107" s="6">
        <v>1</v>
      </c>
      <c r="H107" s="11">
        <f t="shared" ref="H107:H118" si="102">E108</f>
        <v>7.23412903225806</v>
      </c>
      <c r="I107" s="11">
        <f t="shared" ref="I107:I118" si="103">H107+273.15</f>
        <v>280.384129032258</v>
      </c>
      <c r="J107" s="11">
        <f t="shared" ref="J107:J118" si="104">EXP(($C$18*(I107-$C$16))/($C$19*I107*$C$16))</f>
        <v>0.0437148291189154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0.132545766204153</v>
      </c>
      <c r="Q107" s="15">
        <f t="shared" ref="Q107:Q118" si="108">P107*$B$109</f>
        <v>0.0384382721992044</v>
      </c>
      <c r="R107" s="11">
        <f t="shared" ref="R107:R118" si="109">L107*$B$109</f>
        <v>0.87929595</v>
      </c>
      <c r="S107" s="16">
        <f t="shared" ref="S107:S118" si="110">Q107/R107</f>
        <v>0.0437148291189154</v>
      </c>
      <c r="T107" s="3">
        <v>0.27</v>
      </c>
      <c r="U107" s="17">
        <f t="shared" ref="U107:U118" si="111">S107*T107</f>
        <v>0.0118030038621072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0.228693323650407</v>
      </c>
      <c r="AC107" s="24">
        <f t="shared" ref="AC107:AC118" si="113">$B$107/12</f>
        <v>11.2298333333333</v>
      </c>
      <c r="AD107" s="1">
        <f t="shared" ref="AD107:AD118" si="114">$B$109</f>
        <v>0.29</v>
      </c>
      <c r="AE107" s="25">
        <f>$E$9/12</f>
        <v>13.75</v>
      </c>
      <c r="AF107" s="1">
        <f t="shared" ref="AF107:AF118" si="115">AE107*10000*AC107*AB107</f>
        <v>353125.837493017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5.76841935483871</v>
      </c>
      <c r="E108" s="12">
        <f t="shared" ref="E108:E119" si="116">D107</f>
        <v>7.23412903225806</v>
      </c>
      <c r="F108" s="8" t="s">
        <v>109</v>
      </c>
      <c r="G108" s="6">
        <v>2</v>
      </c>
      <c r="H108" s="11">
        <f t="shared" si="102"/>
        <v>5.76841935483871</v>
      </c>
      <c r="I108" s="11">
        <f t="shared" si="103"/>
        <v>278.918419354839</v>
      </c>
      <c r="J108" s="11">
        <f t="shared" si="104"/>
        <v>0.03642297998726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7">L108+O107-P107-N108</f>
        <v>5.93156423379585</v>
      </c>
      <c r="P108" s="11">
        <f t="shared" si="107"/>
        <v>0.216045245380694</v>
      </c>
      <c r="Q108" s="15">
        <f t="shared" si="108"/>
        <v>0.0626531211604011</v>
      </c>
      <c r="R108" s="11">
        <f t="shared" si="109"/>
        <v>0.87929595</v>
      </c>
      <c r="S108" s="16">
        <f t="shared" si="110"/>
        <v>0.0712537356283753</v>
      </c>
      <c r="T108" s="3">
        <v>0.27</v>
      </c>
      <c r="U108" s="17">
        <f t="shared" si="111"/>
        <v>0.0192385086196613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0.2301380422248</v>
      </c>
      <c r="AC108" s="24">
        <f t="shared" si="113"/>
        <v>11.2298333333333</v>
      </c>
      <c r="AD108" s="1">
        <f t="shared" si="114"/>
        <v>0.29</v>
      </c>
      <c r="AE108" s="25">
        <f t="shared" ref="AE108:AE118" si="118">$E$9/12</f>
        <v>13.75</v>
      </c>
      <c r="AF108" s="1">
        <f t="shared" si="115"/>
        <v>355356.630453567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10.0282857142857</v>
      </c>
      <c r="E109" s="12">
        <f t="shared" si="116"/>
        <v>5.76841935483871</v>
      </c>
      <c r="F109" s="8" t="s">
        <v>109</v>
      </c>
      <c r="G109" s="6">
        <v>3</v>
      </c>
      <c r="H109" s="11">
        <f t="shared" si="102"/>
        <v>10.0282857142857</v>
      </c>
      <c r="I109" s="11">
        <f t="shared" si="103"/>
        <v>283.178285714286</v>
      </c>
      <c r="J109" s="11">
        <f t="shared" si="104"/>
        <v>0.061580131869409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7"/>
        <v>8.74757398841516</v>
      </c>
      <c r="P109" s="11">
        <f t="shared" si="107"/>
        <v>0.538676759744017</v>
      </c>
      <c r="Q109" s="15">
        <f t="shared" si="108"/>
        <v>0.156216260325765</v>
      </c>
      <c r="R109" s="11">
        <f t="shared" si="109"/>
        <v>0.87929595</v>
      </c>
      <c r="S109" s="16">
        <f t="shared" si="110"/>
        <v>0.177660616230252</v>
      </c>
      <c r="T109" s="3">
        <v>0.27</v>
      </c>
      <c r="U109" s="17">
        <f t="shared" si="111"/>
        <v>0.0479683663821681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0.235720253588055</v>
      </c>
      <c r="AC109" s="24">
        <f t="shared" si="113"/>
        <v>11.2298333333333</v>
      </c>
      <c r="AD109" s="1">
        <f t="shared" si="114"/>
        <v>0.29</v>
      </c>
      <c r="AE109" s="25">
        <f t="shared" si="118"/>
        <v>13.75</v>
      </c>
      <c r="AF109" s="1">
        <f t="shared" si="115"/>
        <v>363976.134649176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12.0542258064516</v>
      </c>
      <c r="E110" s="12">
        <f t="shared" si="116"/>
        <v>10.0282857142857</v>
      </c>
      <c r="F110" s="8" t="s">
        <v>109</v>
      </c>
      <c r="G110" s="6">
        <v>4</v>
      </c>
      <c r="H110" s="11">
        <f t="shared" si="102"/>
        <v>12.0542258064516</v>
      </c>
      <c r="I110" s="11">
        <f t="shared" si="103"/>
        <v>285.204225806452</v>
      </c>
      <c r="J110" s="11">
        <f t="shared" si="104"/>
        <v>0.0786167452790691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7"/>
        <v>11.2409522286711</v>
      </c>
      <c r="P110" s="11">
        <f t="shared" si="107"/>
        <v>0.883727078055623</v>
      </c>
      <c r="Q110" s="15">
        <f t="shared" si="108"/>
        <v>0.256280852636131</v>
      </c>
      <c r="R110" s="11">
        <f t="shared" si="109"/>
        <v>0.87929595</v>
      </c>
      <c r="S110" s="16">
        <f t="shared" si="110"/>
        <v>0.291461427334142</v>
      </c>
      <c r="T110" s="3">
        <v>0.27</v>
      </c>
      <c r="U110" s="17">
        <f t="shared" si="111"/>
        <v>0.0786945853802185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0.290490357939376</v>
      </c>
      <c r="AC110" s="24">
        <f t="shared" si="113"/>
        <v>11.2298333333333</v>
      </c>
      <c r="AD110" s="1">
        <f t="shared" si="114"/>
        <v>0.29</v>
      </c>
      <c r="AE110" s="25">
        <f t="shared" si="118"/>
        <v>13.75</v>
      </c>
      <c r="AF110" s="1">
        <f t="shared" si="115"/>
        <v>448546.766882435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16.5416666666667</v>
      </c>
      <c r="E111" s="12">
        <f t="shared" si="116"/>
        <v>12.0542258064516</v>
      </c>
      <c r="F111" s="8" t="s">
        <v>109</v>
      </c>
      <c r="G111" s="6">
        <v>5</v>
      </c>
      <c r="H111" s="11">
        <f t="shared" si="102"/>
        <v>16.5416666666667</v>
      </c>
      <c r="I111" s="11">
        <f t="shared" si="103"/>
        <v>289.691666666667</v>
      </c>
      <c r="J111" s="11">
        <f t="shared" si="104"/>
        <v>0.133409398849356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9.83936389308474</v>
      </c>
      <c r="O111" s="11">
        <f t="shared" si="117"/>
        <v>3.54991625753077</v>
      </c>
      <c r="P111" s="11">
        <f t="shared" si="107"/>
        <v>0.473592193882735</v>
      </c>
      <c r="Q111" s="15">
        <f t="shared" si="108"/>
        <v>0.137341736225993</v>
      </c>
      <c r="R111" s="11">
        <f t="shared" si="109"/>
        <v>0.87929595</v>
      </c>
      <c r="S111" s="16">
        <f t="shared" si="110"/>
        <v>0.156195119772806</v>
      </c>
      <c r="T111" s="3">
        <v>0.27</v>
      </c>
      <c r="U111" s="17">
        <f t="shared" si="111"/>
        <v>0.0421726823386576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0.283394152178401</v>
      </c>
      <c r="AC111" s="24">
        <f t="shared" si="113"/>
        <v>11.2298333333333</v>
      </c>
      <c r="AD111" s="1">
        <f t="shared" si="114"/>
        <v>0.29</v>
      </c>
      <c r="AE111" s="25">
        <f t="shared" si="118"/>
        <v>13.75</v>
      </c>
      <c r="AF111" s="1">
        <f t="shared" si="115"/>
        <v>437589.500783151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21.9161612903226</v>
      </c>
      <c r="E112" s="12">
        <f t="shared" si="116"/>
        <v>16.5416666666667</v>
      </c>
      <c r="F112" s="8" t="s">
        <v>111</v>
      </c>
      <c r="G112" s="6">
        <v>6</v>
      </c>
      <c r="H112" s="11">
        <f t="shared" si="102"/>
        <v>21.9161612903226</v>
      </c>
      <c r="I112" s="11">
        <f t="shared" si="103"/>
        <v>295.066161290323</v>
      </c>
      <c r="J112" s="11">
        <f t="shared" si="104"/>
        <v>0.246073226498784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7"/>
        <v>6.10837906364804</v>
      </c>
      <c r="P112" s="11">
        <f t="shared" si="107"/>
        <v>1.50310854486949</v>
      </c>
      <c r="Q112" s="15">
        <f t="shared" si="108"/>
        <v>0.435901478012153</v>
      </c>
      <c r="R112" s="11">
        <f t="shared" si="109"/>
        <v>0.87929595</v>
      </c>
      <c r="S112" s="16">
        <f t="shared" si="110"/>
        <v>0.495739208183721</v>
      </c>
      <c r="T112" s="3">
        <v>0.27</v>
      </c>
      <c r="U112" s="17">
        <f t="shared" si="111"/>
        <v>0.133849586209605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0.301206974600526</v>
      </c>
      <c r="AC112" s="24">
        <f t="shared" si="113"/>
        <v>11.2298333333333</v>
      </c>
      <c r="AD112" s="1">
        <f t="shared" si="114"/>
        <v>0.29</v>
      </c>
      <c r="AE112" s="25">
        <f t="shared" si="118"/>
        <v>13.75</v>
      </c>
      <c r="AF112" s="1">
        <f t="shared" si="115"/>
        <v>465094.316995201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25.0930666666667</v>
      </c>
      <c r="E113" s="12">
        <f t="shared" si="116"/>
        <v>21.9161612903226</v>
      </c>
      <c r="F113" s="8" t="s">
        <v>109</v>
      </c>
      <c r="G113" s="6">
        <v>7</v>
      </c>
      <c r="H113" s="11">
        <f t="shared" si="102"/>
        <v>25.0930666666667</v>
      </c>
      <c r="I113" s="11">
        <f t="shared" si="103"/>
        <v>298.243066666667</v>
      </c>
      <c r="J113" s="11">
        <f t="shared" si="104"/>
        <v>0.349720116749208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7"/>
        <v>7.63732551877855</v>
      </c>
      <c r="P113" s="11">
        <f t="shared" si="107"/>
        <v>2.67092637207894</v>
      </c>
      <c r="Q113" s="15">
        <f t="shared" si="108"/>
        <v>0.774568647902891</v>
      </c>
      <c r="R113" s="11">
        <f t="shared" si="109"/>
        <v>0.87929595</v>
      </c>
      <c r="S113" s="16">
        <f t="shared" si="110"/>
        <v>0.880896412525147</v>
      </c>
      <c r="T113" s="3">
        <v>0.27</v>
      </c>
      <c r="U113" s="17">
        <f t="shared" si="111"/>
        <v>0.23784203138179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0.336612706697482</v>
      </c>
      <c r="AC113" s="24">
        <f t="shared" si="113"/>
        <v>11.2298333333333</v>
      </c>
      <c r="AD113" s="1">
        <f t="shared" si="114"/>
        <v>0.29</v>
      </c>
      <c r="AE113" s="25">
        <f t="shared" si="118"/>
        <v>13.75</v>
      </c>
      <c r="AF113" s="1">
        <f t="shared" si="115"/>
        <v>519764.381688053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28.7750322580645</v>
      </c>
      <c r="E114" s="12">
        <f t="shared" si="116"/>
        <v>25.0930666666667</v>
      </c>
      <c r="F114" s="8" t="s">
        <v>109</v>
      </c>
      <c r="G114" s="6">
        <v>8</v>
      </c>
      <c r="H114" s="11">
        <f t="shared" si="102"/>
        <v>28.7750322580645</v>
      </c>
      <c r="I114" s="11">
        <f t="shared" si="103"/>
        <v>301.925032258064</v>
      </c>
      <c r="J114" s="11">
        <f t="shared" si="104"/>
        <v>0.520746929823589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7"/>
        <v>7.99845414669961</v>
      </c>
      <c r="P114" s="11">
        <f t="shared" si="107"/>
        <v>4.16517044022858</v>
      </c>
      <c r="Q114" s="15">
        <f t="shared" si="108"/>
        <v>1.20789942766629</v>
      </c>
      <c r="R114" s="11">
        <f t="shared" si="109"/>
        <v>0.87929595</v>
      </c>
      <c r="S114" s="16">
        <f t="shared" si="110"/>
        <v>1.37371203366317</v>
      </c>
      <c r="T114" s="3">
        <v>0.27</v>
      </c>
      <c r="U114" s="17">
        <f t="shared" si="111"/>
        <v>0.370902249089056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0.362466306998004</v>
      </c>
      <c r="AC114" s="24">
        <f t="shared" si="113"/>
        <v>11.2298333333333</v>
      </c>
      <c r="AD114" s="1">
        <f t="shared" si="114"/>
        <v>0.29</v>
      </c>
      <c r="AE114" s="25">
        <f t="shared" si="118"/>
        <v>13.75</v>
      </c>
      <c r="AF114" s="1">
        <f t="shared" si="115"/>
        <v>559684.979773756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28.3549032258064</v>
      </c>
      <c r="E115" s="12">
        <f t="shared" si="116"/>
        <v>28.7750322580645</v>
      </c>
      <c r="F115" s="8" t="s">
        <v>109</v>
      </c>
      <c r="G115" s="6">
        <v>9</v>
      </c>
      <c r="H115" s="11">
        <f t="shared" si="102"/>
        <v>28.3549032258064</v>
      </c>
      <c r="I115" s="11">
        <f t="shared" si="103"/>
        <v>301.504903225806</v>
      </c>
      <c r="J115" s="11">
        <f t="shared" si="104"/>
        <v>0.497864072591979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7"/>
        <v>6.86533870647103</v>
      </c>
      <c r="P115" s="11">
        <f t="shared" si="107"/>
        <v>3.41800548812702</v>
      </c>
      <c r="Q115" s="15">
        <f t="shared" si="108"/>
        <v>0.991221591556834</v>
      </c>
      <c r="R115" s="11">
        <f t="shared" si="109"/>
        <v>0.87929595</v>
      </c>
      <c r="S115" s="16">
        <f t="shared" si="110"/>
        <v>1.12729006832891</v>
      </c>
      <c r="T115" s="3">
        <v>0.27</v>
      </c>
      <c r="U115" s="17">
        <f t="shared" si="111"/>
        <v>0.304368318448806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0.349538764274603</v>
      </c>
      <c r="AC115" s="24">
        <f t="shared" si="113"/>
        <v>11.2298333333333</v>
      </c>
      <c r="AD115" s="1">
        <f t="shared" si="114"/>
        <v>0.29</v>
      </c>
      <c r="AE115" s="25">
        <f t="shared" si="118"/>
        <v>13.75</v>
      </c>
      <c r="AF115" s="1">
        <f t="shared" si="115"/>
        <v>539723.534122172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26.5636333333333</v>
      </c>
      <c r="E116" s="12">
        <f t="shared" si="116"/>
        <v>28.3549032258064</v>
      </c>
      <c r="F116" s="8" t="s">
        <v>109</v>
      </c>
      <c r="G116" s="6">
        <v>10</v>
      </c>
      <c r="H116" s="11">
        <f t="shared" si="102"/>
        <v>26.5636333333333</v>
      </c>
      <c r="I116" s="11">
        <f t="shared" si="103"/>
        <v>299.713633333333</v>
      </c>
      <c r="J116" s="11">
        <f t="shared" si="104"/>
        <v>0.410476559656467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7"/>
        <v>6.47938821834402</v>
      </c>
      <c r="P116" s="11">
        <f t="shared" si="107"/>
        <v>2.6596369845445</v>
      </c>
      <c r="Q116" s="15">
        <f t="shared" si="108"/>
        <v>0.771294725517904</v>
      </c>
      <c r="R116" s="11">
        <f t="shared" si="109"/>
        <v>0.87929595</v>
      </c>
      <c r="S116" s="16">
        <f t="shared" si="110"/>
        <v>0.877173067290829</v>
      </c>
      <c r="T116" s="3">
        <v>0.27</v>
      </c>
      <c r="U116" s="17">
        <f t="shared" si="111"/>
        <v>0.236836728168524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12"/>
        <v>0.336417376283144</v>
      </c>
      <c r="AC116" s="24">
        <f t="shared" si="113"/>
        <v>11.2298333333333</v>
      </c>
      <c r="AD116" s="1">
        <f t="shared" si="114"/>
        <v>0.29</v>
      </c>
      <c r="AE116" s="25">
        <f t="shared" si="118"/>
        <v>13.75</v>
      </c>
      <c r="AF116" s="1">
        <f t="shared" si="115"/>
        <v>519462.771588335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20.8457096774194</v>
      </c>
      <c r="E117" s="12">
        <f t="shared" si="116"/>
        <v>26.5636333333333</v>
      </c>
      <c r="F117" s="8" t="s">
        <v>109</v>
      </c>
      <c r="G117" s="6">
        <v>11</v>
      </c>
      <c r="H117" s="11">
        <f t="shared" si="102"/>
        <v>20.8457096774194</v>
      </c>
      <c r="I117" s="11">
        <f t="shared" si="103"/>
        <v>293.995709677419</v>
      </c>
      <c r="J117" s="11">
        <f t="shared" si="104"/>
        <v>0.218214721515659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3.62876367210954</v>
      </c>
      <c r="O117" s="11">
        <f t="shared" si="117"/>
        <v>3.22304256168998</v>
      </c>
      <c r="P117" s="11">
        <f t="shared" si="107"/>
        <v>0.703315335032293</v>
      </c>
      <c r="Q117" s="15">
        <f t="shared" si="108"/>
        <v>0.203961447159365</v>
      </c>
      <c r="R117" s="11">
        <f t="shared" si="109"/>
        <v>0.87929595</v>
      </c>
      <c r="S117" s="16">
        <f t="shared" si="110"/>
        <v>0.231959952913879</v>
      </c>
      <c r="T117" s="3">
        <v>0.27</v>
      </c>
      <c r="U117" s="17">
        <f t="shared" si="111"/>
        <v>0.0626291872867474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0.238568851089815</v>
      </c>
      <c r="AC117" s="24">
        <f t="shared" si="113"/>
        <v>11.2298333333333</v>
      </c>
      <c r="AD117" s="1">
        <f t="shared" si="114"/>
        <v>0.29</v>
      </c>
      <c r="AE117" s="25">
        <f t="shared" si="118"/>
        <v>13.75</v>
      </c>
      <c r="AF117" s="1">
        <f t="shared" si="115"/>
        <v>368374.659986222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13.7571333333333</v>
      </c>
      <c r="E118" s="12">
        <f t="shared" si="116"/>
        <v>20.8457096774194</v>
      </c>
      <c r="F118" s="8" t="s">
        <v>111</v>
      </c>
      <c r="G118" s="6">
        <v>12</v>
      </c>
      <c r="H118" s="11">
        <f t="shared" si="102"/>
        <v>13.7571333333333</v>
      </c>
      <c r="I118" s="11">
        <f t="shared" si="103"/>
        <v>286.907133333333</v>
      </c>
      <c r="J118" s="11">
        <f t="shared" si="104"/>
        <v>0.0962758413976988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7"/>
        <v>5.55178222665768</v>
      </c>
      <c r="P118" s="11">
        <f t="shared" si="107"/>
        <v>0.534502505128258</v>
      </c>
      <c r="Q118" s="15">
        <f t="shared" si="108"/>
        <v>0.155005726487195</v>
      </c>
      <c r="R118" s="11">
        <f t="shared" si="109"/>
        <v>0.87929595</v>
      </c>
      <c r="S118" s="16">
        <f t="shared" si="110"/>
        <v>0.176283908150828</v>
      </c>
      <c r="T118" s="3">
        <v>0.27</v>
      </c>
      <c r="U118" s="17">
        <f t="shared" si="111"/>
        <v>0.0475966552007235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0.235648030105501</v>
      </c>
      <c r="AC118" s="24">
        <f t="shared" si="113"/>
        <v>11.2298333333333</v>
      </c>
      <c r="AD118" s="1">
        <f t="shared" si="114"/>
        <v>0.29</v>
      </c>
      <c r="AE118" s="25">
        <f t="shared" si="118"/>
        <v>13.75</v>
      </c>
      <c r="AF118" s="1">
        <f t="shared" si="115"/>
        <v>363864.614219299</v>
      </c>
      <c r="AG118" s="1">
        <f>SUM(AF107:AF118)</f>
        <v>5294564.12863438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46">
      <c r="A119" s="6"/>
      <c r="B119" s="6"/>
      <c r="C119" s="8">
        <v>12</v>
      </c>
      <c r="D119" s="9">
        <v>8.02883870967742</v>
      </c>
      <c r="E119" s="12">
        <f t="shared" si="116"/>
        <v>13.7571333333333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7.23412903225806</v>
      </c>
      <c r="E123" s="8"/>
      <c r="F123" s="8"/>
      <c r="G123" s="6">
        <v>1</v>
      </c>
      <c r="H123" s="11">
        <f t="shared" ref="H123:H134" si="119">E124</f>
        <v>7.23412903225806</v>
      </c>
      <c r="I123" s="11">
        <f t="shared" ref="I123:I134" si="120">H123+273.15</f>
        <v>280.384129032258</v>
      </c>
      <c r="J123" s="11">
        <f t="shared" ref="J123:J134" si="121">EXP(($C$18*(I123-$C$16))/($C$19*I123*$C$16))</f>
        <v>0.0437148291189154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0.0227850432333611</v>
      </c>
      <c r="Q123" s="15">
        <f t="shared" ref="Q123:Q134" si="125">P123*$B$125</f>
        <v>0.00592411124067389</v>
      </c>
      <c r="R123" s="11">
        <f t="shared" ref="R123:R134" si="126">L123*$B$125</f>
        <v>0.1355172</v>
      </c>
      <c r="S123" s="16">
        <f t="shared" ref="S123:S134" si="127">Q123/R123</f>
        <v>0.0437148291189154</v>
      </c>
      <c r="T123" s="3">
        <v>0.01</v>
      </c>
      <c r="U123" s="17">
        <f t="shared" ref="U123:U134" si="128">S123*T123</f>
        <v>0.000437148291189154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0.00592714829118915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5.76841935483871</v>
      </c>
      <c r="E124" s="12">
        <f t="shared" ref="E124:E135" si="136">D123</f>
        <v>7.23412903225806</v>
      </c>
      <c r="F124" s="8" t="s">
        <v>109</v>
      </c>
      <c r="G124" s="6">
        <v>2</v>
      </c>
      <c r="H124" s="11">
        <f t="shared" si="119"/>
        <v>5.76841935483871</v>
      </c>
      <c r="I124" s="11">
        <f t="shared" si="120"/>
        <v>278.918419354839</v>
      </c>
      <c r="J124" s="11">
        <f t="shared" si="121"/>
        <v>0.03642297998726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1.01965495676664</v>
      </c>
      <c r="P124" s="11">
        <f t="shared" si="124"/>
        <v>0.0371388720842218</v>
      </c>
      <c r="Q124" s="15">
        <f t="shared" si="125"/>
        <v>0.00965610674189766</v>
      </c>
      <c r="R124" s="11">
        <f t="shared" si="126"/>
        <v>0.1355172</v>
      </c>
      <c r="S124" s="16">
        <f t="shared" si="127"/>
        <v>0.0712537356283753</v>
      </c>
      <c r="T124" s="3">
        <v>0.01</v>
      </c>
      <c r="U124" s="17">
        <f t="shared" si="128"/>
        <v>0.000712537356283753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0.00620253735628375</v>
      </c>
      <c r="AU124" s="24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10.0282857142857</v>
      </c>
      <c r="E125" s="12">
        <f t="shared" si="136"/>
        <v>5.76841935483871</v>
      </c>
      <c r="F125" s="8" t="s">
        <v>109</v>
      </c>
      <c r="G125" s="6">
        <v>3</v>
      </c>
      <c r="H125" s="11">
        <f t="shared" si="119"/>
        <v>10.0282857142857</v>
      </c>
      <c r="I125" s="11">
        <f t="shared" si="120"/>
        <v>283.178285714286</v>
      </c>
      <c r="J125" s="11">
        <f t="shared" si="121"/>
        <v>0.061580131869409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1.50373608468242</v>
      </c>
      <c r="P125" s="11">
        <f t="shared" si="124"/>
        <v>0.092600266391532</v>
      </c>
      <c r="Q125" s="15">
        <f t="shared" si="125"/>
        <v>0.0240760692617983</v>
      </c>
      <c r="R125" s="11">
        <f t="shared" si="126"/>
        <v>0.1355172</v>
      </c>
      <c r="S125" s="16">
        <f t="shared" si="127"/>
        <v>0.177660616230252</v>
      </c>
      <c r="T125" s="3">
        <v>0.01</v>
      </c>
      <c r="U125" s="17">
        <f t="shared" si="128"/>
        <v>0.00177660616230252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0.00726660616230252</v>
      </c>
      <c r="AU125" s="24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ht="16.8" spans="1:50">
      <c r="A126" s="6"/>
      <c r="B126" s="6"/>
      <c r="C126" s="8">
        <v>3</v>
      </c>
      <c r="D126" s="9">
        <v>12.0542258064516</v>
      </c>
      <c r="E126" s="12">
        <f t="shared" si="136"/>
        <v>10.0282857142857</v>
      </c>
      <c r="F126" s="8" t="s">
        <v>109</v>
      </c>
      <c r="G126" s="6">
        <v>4</v>
      </c>
      <c r="H126" s="11">
        <f t="shared" si="119"/>
        <v>12.0542258064516</v>
      </c>
      <c r="I126" s="11">
        <f t="shared" si="120"/>
        <v>285.204225806452</v>
      </c>
      <c r="J126" s="11">
        <f t="shared" si="121"/>
        <v>0.0786167452790691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1.93235581829089</v>
      </c>
      <c r="P126" s="11">
        <f t="shared" si="124"/>
        <v>0.151915525155102</v>
      </c>
      <c r="Q126" s="15">
        <f t="shared" si="125"/>
        <v>0.0394980365403264</v>
      </c>
      <c r="R126" s="11">
        <f t="shared" si="126"/>
        <v>0.1355172</v>
      </c>
      <c r="S126" s="16">
        <f t="shared" si="127"/>
        <v>0.291461427334142</v>
      </c>
      <c r="T126" s="3">
        <v>0.01</v>
      </c>
      <c r="U126" s="17">
        <f t="shared" si="128"/>
        <v>0.00291461427334142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0.00840461427334142</v>
      </c>
      <c r="AU126" s="24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ht="16.8" spans="1:50">
      <c r="A127" s="6"/>
      <c r="B127" s="6"/>
      <c r="C127" s="8">
        <v>4</v>
      </c>
      <c r="D127" s="9">
        <v>16.5416666666667</v>
      </c>
      <c r="E127" s="12">
        <f t="shared" si="136"/>
        <v>12.0542258064516</v>
      </c>
      <c r="F127" s="8" t="s">
        <v>109</v>
      </c>
      <c r="G127" s="6">
        <v>5</v>
      </c>
      <c r="H127" s="11">
        <f t="shared" si="119"/>
        <v>16.5416666666667</v>
      </c>
      <c r="I127" s="11">
        <f t="shared" si="120"/>
        <v>289.691666666667</v>
      </c>
      <c r="J127" s="11">
        <f t="shared" si="121"/>
        <v>0.133409398849356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1.69141827847899</v>
      </c>
      <c r="O127" s="11">
        <f t="shared" si="137"/>
        <v>0.610242014656789</v>
      </c>
      <c r="P127" s="11">
        <f t="shared" si="124"/>
        <v>0.0814120203279819</v>
      </c>
      <c r="Q127" s="15">
        <f t="shared" si="125"/>
        <v>0.0211671252852753</v>
      </c>
      <c r="R127" s="11">
        <f t="shared" si="126"/>
        <v>0.1355172</v>
      </c>
      <c r="S127" s="16">
        <f t="shared" si="127"/>
        <v>0.156195119772806</v>
      </c>
      <c r="T127" s="3">
        <v>0.01</v>
      </c>
      <c r="U127" s="17">
        <f t="shared" si="128"/>
        <v>0.00156195119772806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0.0115119511977281</v>
      </c>
      <c r="AU127" s="24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ht="16.8" spans="1:50">
      <c r="A128" s="6"/>
      <c r="B128" s="6"/>
      <c r="C128" s="8">
        <v>5</v>
      </c>
      <c r="D128" s="9">
        <v>21.9161612903226</v>
      </c>
      <c r="E128" s="12">
        <f t="shared" si="136"/>
        <v>16.5416666666667</v>
      </c>
      <c r="F128" s="8" t="s">
        <v>111</v>
      </c>
      <c r="G128" s="6">
        <v>6</v>
      </c>
      <c r="H128" s="11">
        <f t="shared" si="119"/>
        <v>21.9161612903226</v>
      </c>
      <c r="I128" s="11">
        <f t="shared" si="120"/>
        <v>295.066161290323</v>
      </c>
      <c r="J128" s="11">
        <f t="shared" si="121"/>
        <v>0.246073226498784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1.05004999432881</v>
      </c>
      <c r="P128" s="11">
        <f t="shared" si="124"/>
        <v>0.258389190089519</v>
      </c>
      <c r="Q128" s="15">
        <f t="shared" si="125"/>
        <v>0.0671811894232749</v>
      </c>
      <c r="R128" s="11">
        <f t="shared" si="126"/>
        <v>0.1355172</v>
      </c>
      <c r="S128" s="16">
        <f t="shared" si="127"/>
        <v>0.495739208183721</v>
      </c>
      <c r="T128" s="3">
        <v>0.01</v>
      </c>
      <c r="U128" s="17">
        <f t="shared" si="128"/>
        <v>0.00495739208183721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0.0149073920818372</v>
      </c>
      <c r="AU128" s="24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ht="16.8" spans="1:50">
      <c r="A129" s="6"/>
      <c r="B129" s="6"/>
      <c r="C129" s="8">
        <v>6</v>
      </c>
      <c r="D129" s="9">
        <v>25.0930666666667</v>
      </c>
      <c r="E129" s="12">
        <f t="shared" si="136"/>
        <v>21.9161612903226</v>
      </c>
      <c r="F129" s="8" t="s">
        <v>109</v>
      </c>
      <c r="G129" s="6">
        <v>7</v>
      </c>
      <c r="H129" s="11">
        <f t="shared" si="119"/>
        <v>25.0930666666667</v>
      </c>
      <c r="I129" s="11">
        <f t="shared" si="120"/>
        <v>298.243066666667</v>
      </c>
      <c r="J129" s="11">
        <f t="shared" si="121"/>
        <v>0.349720116749208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1.31288080423929</v>
      </c>
      <c r="P129" s="11">
        <f t="shared" si="124"/>
        <v>0.459140828136357</v>
      </c>
      <c r="Q129" s="15">
        <f t="shared" si="125"/>
        <v>0.119376615315453</v>
      </c>
      <c r="R129" s="11">
        <f t="shared" si="126"/>
        <v>0.1355172</v>
      </c>
      <c r="S129" s="16">
        <f t="shared" si="127"/>
        <v>0.880896412525147</v>
      </c>
      <c r="T129" s="3">
        <v>0.01</v>
      </c>
      <c r="U129" s="17">
        <f t="shared" si="128"/>
        <v>0.00880896412525147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0.0187589641252515</v>
      </c>
      <c r="AU129" s="24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ht="16.8" spans="1:50">
      <c r="A130" s="6"/>
      <c r="B130" s="6"/>
      <c r="C130" s="8">
        <v>7</v>
      </c>
      <c r="D130" s="9">
        <v>28.7750322580645</v>
      </c>
      <c r="E130" s="12">
        <f t="shared" si="136"/>
        <v>25.0930666666667</v>
      </c>
      <c r="F130" s="8" t="s">
        <v>109</v>
      </c>
      <c r="G130" s="6">
        <v>8</v>
      </c>
      <c r="H130" s="11">
        <f t="shared" si="119"/>
        <v>28.7750322580645</v>
      </c>
      <c r="I130" s="11">
        <f t="shared" si="120"/>
        <v>301.925032258064</v>
      </c>
      <c r="J130" s="11">
        <f t="shared" si="121"/>
        <v>0.520746929823589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1.37495997610293</v>
      </c>
      <c r="P130" s="11">
        <f t="shared" si="124"/>
        <v>0.716006186185917</v>
      </c>
      <c r="Q130" s="15">
        <f t="shared" si="125"/>
        <v>0.186161608408338</v>
      </c>
      <c r="R130" s="11">
        <f t="shared" si="126"/>
        <v>0.1355172</v>
      </c>
      <c r="S130" s="16">
        <f t="shared" si="127"/>
        <v>1.37371203366317</v>
      </c>
      <c r="T130" s="3">
        <v>0.01</v>
      </c>
      <c r="U130" s="17">
        <f t="shared" si="128"/>
        <v>0.0137371203366317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0.0236871203366317</v>
      </c>
      <c r="AU130" s="24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ht="16.8" spans="1:50">
      <c r="A131" s="6"/>
      <c r="B131" s="6"/>
      <c r="C131" s="8">
        <v>8</v>
      </c>
      <c r="D131" s="9">
        <v>28.3549032258064</v>
      </c>
      <c r="E131" s="12">
        <f t="shared" si="136"/>
        <v>28.7750322580645</v>
      </c>
      <c r="F131" s="8" t="s">
        <v>109</v>
      </c>
      <c r="G131" s="6">
        <v>9</v>
      </c>
      <c r="H131" s="11">
        <f t="shared" si="119"/>
        <v>28.3549032258064</v>
      </c>
      <c r="I131" s="11">
        <f t="shared" si="120"/>
        <v>301.504903225806</v>
      </c>
      <c r="J131" s="11">
        <f t="shared" si="121"/>
        <v>0.497864072591979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1.18017378991701</v>
      </c>
      <c r="P131" s="11">
        <f t="shared" si="124"/>
        <v>0.587566129414395</v>
      </c>
      <c r="Q131" s="15">
        <f t="shared" si="125"/>
        <v>0.152767193647743</v>
      </c>
      <c r="R131" s="11">
        <f t="shared" si="126"/>
        <v>0.1355172</v>
      </c>
      <c r="S131" s="16">
        <f t="shared" si="127"/>
        <v>1.12729006832891</v>
      </c>
      <c r="T131" s="3">
        <v>0.01</v>
      </c>
      <c r="U131" s="17">
        <f t="shared" si="128"/>
        <v>0.0112729006832891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0.0212229006832891</v>
      </c>
      <c r="AU131" s="24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ht="16.8" spans="1:50">
      <c r="A132" s="6"/>
      <c r="B132" s="6"/>
      <c r="C132" s="8">
        <v>9</v>
      </c>
      <c r="D132" s="9">
        <v>26.5636333333333</v>
      </c>
      <c r="E132" s="12">
        <f t="shared" si="136"/>
        <v>28.3549032258064</v>
      </c>
      <c r="F132" s="8" t="s">
        <v>109</v>
      </c>
      <c r="G132" s="6">
        <v>10</v>
      </c>
      <c r="H132" s="11">
        <f t="shared" si="119"/>
        <v>26.5636333333333</v>
      </c>
      <c r="I132" s="11">
        <f t="shared" si="120"/>
        <v>299.713633333333</v>
      </c>
      <c r="J132" s="11">
        <f t="shared" si="121"/>
        <v>0.410476559656467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1.11382766050262</v>
      </c>
      <c r="P132" s="11">
        <f t="shared" si="124"/>
        <v>0.457200146133326</v>
      </c>
      <c r="Q132" s="15">
        <f t="shared" si="125"/>
        <v>0.118872037994665</v>
      </c>
      <c r="R132" s="11">
        <f t="shared" si="126"/>
        <v>0.1355172</v>
      </c>
      <c r="S132" s="16">
        <f t="shared" si="127"/>
        <v>0.877173067290829</v>
      </c>
      <c r="T132" s="3">
        <v>0.01</v>
      </c>
      <c r="U132" s="17">
        <f t="shared" si="128"/>
        <v>0.00877173067290829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0.0187217306729083</v>
      </c>
      <c r="AU132" s="24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ht="16.8" spans="1:50">
      <c r="A133" s="6"/>
      <c r="B133" s="6"/>
      <c r="C133" s="8">
        <v>10</v>
      </c>
      <c r="D133" s="9">
        <v>20.8457096774194</v>
      </c>
      <c r="E133" s="12">
        <f t="shared" si="136"/>
        <v>26.5636333333333</v>
      </c>
      <c r="F133" s="8" t="s">
        <v>109</v>
      </c>
      <c r="G133" s="6">
        <v>11</v>
      </c>
      <c r="H133" s="11">
        <f t="shared" si="119"/>
        <v>20.8457096774194</v>
      </c>
      <c r="I133" s="11">
        <f t="shared" si="120"/>
        <v>293.995709677419</v>
      </c>
      <c r="J133" s="11">
        <f t="shared" si="121"/>
        <v>0.218214721515659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0.623796138650828</v>
      </c>
      <c r="O133" s="11">
        <f t="shared" si="137"/>
        <v>0.554051375718465</v>
      </c>
      <c r="P133" s="11">
        <f t="shared" si="124"/>
        <v>0.120902166657772</v>
      </c>
      <c r="Q133" s="15">
        <f t="shared" si="125"/>
        <v>0.0314345633310208</v>
      </c>
      <c r="R133" s="11">
        <f t="shared" si="126"/>
        <v>0.1355172</v>
      </c>
      <c r="S133" s="16">
        <f t="shared" si="127"/>
        <v>0.231959952913879</v>
      </c>
      <c r="T133" s="3">
        <v>0.01</v>
      </c>
      <c r="U133" s="17">
        <f t="shared" si="128"/>
        <v>0.00231959952913879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0.00780959952913879</v>
      </c>
      <c r="AU133" s="24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ht="16.8" spans="1:51">
      <c r="A134" s="6"/>
      <c r="B134" s="6"/>
      <c r="C134" s="8">
        <v>11</v>
      </c>
      <c r="D134" s="9">
        <v>13.7571333333333</v>
      </c>
      <c r="E134" s="12">
        <f t="shared" si="136"/>
        <v>20.8457096774194</v>
      </c>
      <c r="F134" s="8" t="s">
        <v>111</v>
      </c>
      <c r="G134" s="6">
        <v>12</v>
      </c>
      <c r="H134" s="11">
        <f t="shared" si="119"/>
        <v>13.7571333333333</v>
      </c>
      <c r="I134" s="11">
        <f t="shared" si="120"/>
        <v>286.907133333333</v>
      </c>
      <c r="J134" s="11">
        <f t="shared" si="121"/>
        <v>0.0962758413976988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0.954369209060692</v>
      </c>
      <c r="P134" s="11">
        <f t="shared" si="124"/>
        <v>0.0918826986063744</v>
      </c>
      <c r="Q134" s="15">
        <f t="shared" si="125"/>
        <v>0.0238895016376574</v>
      </c>
      <c r="R134" s="11">
        <f t="shared" si="126"/>
        <v>0.1355172</v>
      </c>
      <c r="S134" s="16">
        <f t="shared" si="127"/>
        <v>0.176283908150828</v>
      </c>
      <c r="T134" s="3">
        <v>0.01</v>
      </c>
      <c r="U134" s="17">
        <f t="shared" si="128"/>
        <v>0.00176283908150828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0.00725283908150828</v>
      </c>
      <c r="AU134" s="24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ht="16.8" spans="1:46">
      <c r="A135" s="6"/>
      <c r="B135" s="6"/>
      <c r="C135" s="8">
        <v>12</v>
      </c>
      <c r="D135" s="9">
        <v>8.02883870967742</v>
      </c>
      <c r="E135" s="12">
        <f t="shared" si="136"/>
        <v>13.7571333333333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7.23412903225806</v>
      </c>
      <c r="E139" s="8"/>
      <c r="F139" s="8"/>
      <c r="G139" s="6">
        <v>1</v>
      </c>
      <c r="H139" s="11">
        <f t="shared" ref="H139:H150" si="138">E140</f>
        <v>7.23412903225806</v>
      </c>
      <c r="I139" s="11">
        <f t="shared" ref="I139:I150" si="139">H139+273.15</f>
        <v>280.384129032258</v>
      </c>
      <c r="J139" s="11">
        <f t="shared" ref="J139:J150" si="140">EXP(($C$18*(I139-$C$16))/($C$19*I139*$C$16))</f>
        <v>0.0437148291189154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0.0124456118501552</v>
      </c>
      <c r="Q139" s="15">
        <f t="shared" ref="Q139:Q150" si="144">P139*$B$125</f>
        <v>0.00323585908104036</v>
      </c>
      <c r="R139" s="11">
        <f t="shared" ref="R139:R150" si="145">L139*$B$125</f>
        <v>0.074022</v>
      </c>
      <c r="S139" s="16">
        <f t="shared" ref="S139:S150" si="146">Q139/R139</f>
        <v>0.0437148291189154</v>
      </c>
      <c r="T139" s="3">
        <v>0.01</v>
      </c>
      <c r="U139" s="17">
        <f t="shared" ref="U139:U150" si="147">S139*T139</f>
        <v>0.000437148291189154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0.00592714829118915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5.76841935483871</v>
      </c>
      <c r="E140" s="12">
        <f t="shared" ref="E140:E151" si="157">D139</f>
        <v>7.23412903225806</v>
      </c>
      <c r="F140" s="8" t="s">
        <v>109</v>
      </c>
      <c r="G140" s="6">
        <v>2</v>
      </c>
      <c r="H140" s="11">
        <f t="shared" si="138"/>
        <v>5.76841935483871</v>
      </c>
      <c r="I140" s="11">
        <f t="shared" si="139"/>
        <v>278.918419354839</v>
      </c>
      <c r="J140" s="11">
        <f t="shared" si="140"/>
        <v>0.03642297998726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0.556954388149845</v>
      </c>
      <c r="P140" s="11">
        <f t="shared" si="143"/>
        <v>0.0202859385333985</v>
      </c>
      <c r="Q140" s="15">
        <f t="shared" si="144"/>
        <v>0.0052743440186836</v>
      </c>
      <c r="R140" s="11">
        <f t="shared" si="145"/>
        <v>0.074022</v>
      </c>
      <c r="S140" s="16">
        <f t="shared" si="146"/>
        <v>0.0712537356283753</v>
      </c>
      <c r="T140" s="3">
        <v>0.01</v>
      </c>
      <c r="U140" s="17">
        <f t="shared" si="147"/>
        <v>0.000712537356283753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0.00620253735628375</v>
      </c>
      <c r="AU140" s="24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10.0282857142857</v>
      </c>
      <c r="E141" s="12">
        <f t="shared" si="157"/>
        <v>5.76841935483871</v>
      </c>
      <c r="F141" s="8" t="s">
        <v>109</v>
      </c>
      <c r="G141" s="6">
        <v>3</v>
      </c>
      <c r="H141" s="11">
        <f t="shared" si="138"/>
        <v>10.0282857142857</v>
      </c>
      <c r="I141" s="11">
        <f t="shared" si="139"/>
        <v>283.178285714286</v>
      </c>
      <c r="J141" s="11">
        <f t="shared" si="140"/>
        <v>0.061580131869409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0.821368449616446</v>
      </c>
      <c r="P141" s="11">
        <f t="shared" si="143"/>
        <v>0.0505799774407528</v>
      </c>
      <c r="Q141" s="15">
        <f t="shared" si="144"/>
        <v>0.0131507941345957</v>
      </c>
      <c r="R141" s="11">
        <f t="shared" si="145"/>
        <v>0.074022</v>
      </c>
      <c r="S141" s="16">
        <f t="shared" si="146"/>
        <v>0.177660616230252</v>
      </c>
      <c r="T141" s="3">
        <v>0.01</v>
      </c>
      <c r="U141" s="17">
        <f t="shared" si="147"/>
        <v>0.00177660616230252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0.00726660616230252</v>
      </c>
      <c r="AU141" s="24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ht="16.8" spans="1:53">
      <c r="A142" s="6"/>
      <c r="B142" s="6"/>
      <c r="C142" s="8">
        <v>3</v>
      </c>
      <c r="D142" s="9">
        <v>12.0542258064516</v>
      </c>
      <c r="E142" s="12">
        <f t="shared" si="157"/>
        <v>10.0282857142857</v>
      </c>
      <c r="F142" s="8" t="s">
        <v>109</v>
      </c>
      <c r="G142" s="6">
        <v>4</v>
      </c>
      <c r="H142" s="11">
        <f t="shared" si="138"/>
        <v>12.0542258064516</v>
      </c>
      <c r="I142" s="11">
        <f t="shared" si="139"/>
        <v>285.204225806452</v>
      </c>
      <c r="J142" s="11">
        <f t="shared" si="140"/>
        <v>0.0786167452790691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1.05548847217569</v>
      </c>
      <c r="P142" s="11">
        <f t="shared" si="143"/>
        <v>0.0829790683620303</v>
      </c>
      <c r="Q142" s="15">
        <f t="shared" si="144"/>
        <v>0.0215745577741279</v>
      </c>
      <c r="R142" s="11">
        <f t="shared" si="145"/>
        <v>0.074022</v>
      </c>
      <c r="S142" s="16">
        <f t="shared" si="146"/>
        <v>0.291461427334142</v>
      </c>
      <c r="T142" s="3">
        <v>0.01</v>
      </c>
      <c r="U142" s="17">
        <f t="shared" si="147"/>
        <v>0.00291461427334142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0.00840461427334142</v>
      </c>
      <c r="AU142" s="24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ht="16.8" spans="1:53">
      <c r="A143" s="6"/>
      <c r="B143" s="6"/>
      <c r="C143" s="8">
        <v>4</v>
      </c>
      <c r="D143" s="9">
        <v>16.5416666666667</v>
      </c>
      <c r="E143" s="12">
        <f t="shared" si="157"/>
        <v>12.0542258064516</v>
      </c>
      <c r="F143" s="8" t="s">
        <v>109</v>
      </c>
      <c r="G143" s="6">
        <v>5</v>
      </c>
      <c r="H143" s="11">
        <f t="shared" si="138"/>
        <v>16.5416666666667</v>
      </c>
      <c r="I143" s="11">
        <f t="shared" si="139"/>
        <v>289.691666666667</v>
      </c>
      <c r="J143" s="11">
        <f t="shared" si="140"/>
        <v>0.133409398849356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0.92388393362298</v>
      </c>
      <c r="O143" s="11">
        <f t="shared" si="158"/>
        <v>0.333325470190683</v>
      </c>
      <c r="P143" s="11">
        <f t="shared" si="143"/>
        <v>0.0444687505993179</v>
      </c>
      <c r="Q143" s="15">
        <f t="shared" si="144"/>
        <v>0.0115618751558227</v>
      </c>
      <c r="R143" s="11">
        <f t="shared" si="145"/>
        <v>0.074022</v>
      </c>
      <c r="S143" s="16">
        <f t="shared" si="146"/>
        <v>0.156195119772806</v>
      </c>
      <c r="T143" s="3">
        <v>0.01</v>
      </c>
      <c r="U143" s="17">
        <f t="shared" si="147"/>
        <v>0.00156195119772806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0.0115119511977281</v>
      </c>
      <c r="AU143" s="24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ht="16.8" spans="1:53">
      <c r="A144" s="6"/>
      <c r="B144" s="6"/>
      <c r="C144" s="8">
        <v>5</v>
      </c>
      <c r="D144" s="9">
        <v>21.9161612903226</v>
      </c>
      <c r="E144" s="12">
        <f t="shared" si="157"/>
        <v>16.5416666666667</v>
      </c>
      <c r="F144" s="8" t="s">
        <v>111</v>
      </c>
      <c r="G144" s="6">
        <v>6</v>
      </c>
      <c r="H144" s="11">
        <f t="shared" si="138"/>
        <v>21.9161612903226</v>
      </c>
      <c r="I144" s="11">
        <f t="shared" si="139"/>
        <v>295.066161290323</v>
      </c>
      <c r="J144" s="11">
        <f t="shared" si="140"/>
        <v>0.246073226498784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0.573556719591365</v>
      </c>
      <c r="P144" s="11">
        <f t="shared" si="143"/>
        <v>0.141136952569905</v>
      </c>
      <c r="Q144" s="15">
        <f t="shared" si="144"/>
        <v>0.0366956076681754</v>
      </c>
      <c r="R144" s="11">
        <f t="shared" si="145"/>
        <v>0.074022</v>
      </c>
      <c r="S144" s="16">
        <f t="shared" si="146"/>
        <v>0.495739208183721</v>
      </c>
      <c r="T144" s="3">
        <v>0.01</v>
      </c>
      <c r="U144" s="17">
        <f t="shared" si="147"/>
        <v>0.00495739208183721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0.0149073920818372</v>
      </c>
      <c r="AU144" s="24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ht="16.8" spans="1:53">
      <c r="A145" s="6"/>
      <c r="B145" s="6"/>
      <c r="C145" s="8">
        <v>6</v>
      </c>
      <c r="D145" s="9">
        <v>25.0930666666667</v>
      </c>
      <c r="E145" s="12">
        <f t="shared" si="157"/>
        <v>21.9161612903226</v>
      </c>
      <c r="F145" s="8" t="s">
        <v>109</v>
      </c>
      <c r="G145" s="6">
        <v>7</v>
      </c>
      <c r="H145" s="11">
        <f t="shared" si="138"/>
        <v>25.0930666666667</v>
      </c>
      <c r="I145" s="11">
        <f t="shared" si="139"/>
        <v>298.243066666667</v>
      </c>
      <c r="J145" s="11">
        <f t="shared" si="140"/>
        <v>0.349720116749208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0.71711976702146</v>
      </c>
      <c r="P145" s="11">
        <f t="shared" si="143"/>
        <v>0.250791208645909</v>
      </c>
      <c r="Q145" s="15">
        <f t="shared" si="144"/>
        <v>0.0652057142479365</v>
      </c>
      <c r="R145" s="11">
        <f t="shared" si="145"/>
        <v>0.074022</v>
      </c>
      <c r="S145" s="16">
        <f t="shared" si="146"/>
        <v>0.880896412525147</v>
      </c>
      <c r="T145" s="3">
        <v>0.01</v>
      </c>
      <c r="U145" s="17">
        <f t="shared" si="147"/>
        <v>0.00880896412525147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0.0187589641252515</v>
      </c>
      <c r="AU145" s="24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ht="16.8" spans="1:53">
      <c r="A146" s="6"/>
      <c r="B146" s="6"/>
      <c r="C146" s="8">
        <v>7</v>
      </c>
      <c r="D146" s="9">
        <v>28.7750322580645</v>
      </c>
      <c r="E146" s="12">
        <f t="shared" si="157"/>
        <v>25.0930666666667</v>
      </c>
      <c r="F146" s="8" t="s">
        <v>109</v>
      </c>
      <c r="G146" s="6">
        <v>8</v>
      </c>
      <c r="H146" s="11">
        <f t="shared" si="138"/>
        <v>28.7750322580645</v>
      </c>
      <c r="I146" s="11">
        <f t="shared" si="139"/>
        <v>301.925032258064</v>
      </c>
      <c r="J146" s="11">
        <f t="shared" si="140"/>
        <v>0.520746929823589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0.75102855837555</v>
      </c>
      <c r="P146" s="11">
        <f t="shared" si="143"/>
        <v>0.391095815983904</v>
      </c>
      <c r="Q146" s="15">
        <f t="shared" si="144"/>
        <v>0.101684912155815</v>
      </c>
      <c r="R146" s="11">
        <f t="shared" si="145"/>
        <v>0.074022</v>
      </c>
      <c r="S146" s="16">
        <f t="shared" si="146"/>
        <v>1.37371203366317</v>
      </c>
      <c r="T146" s="3">
        <v>0.01</v>
      </c>
      <c r="U146" s="17">
        <f t="shared" si="147"/>
        <v>0.0137371203366317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0.0236871203366317</v>
      </c>
      <c r="AU146" s="24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ht="16.8" spans="1:53">
      <c r="A147" s="6"/>
      <c r="B147" s="6"/>
      <c r="C147" s="8">
        <v>8</v>
      </c>
      <c r="D147" s="9">
        <v>28.3549032258064</v>
      </c>
      <c r="E147" s="12">
        <f t="shared" si="157"/>
        <v>28.7750322580645</v>
      </c>
      <c r="F147" s="8" t="s">
        <v>109</v>
      </c>
      <c r="G147" s="6">
        <v>9</v>
      </c>
      <c r="H147" s="11">
        <f t="shared" si="138"/>
        <v>28.3549032258064</v>
      </c>
      <c r="I147" s="11">
        <f t="shared" si="139"/>
        <v>301.504903225806</v>
      </c>
      <c r="J147" s="11">
        <f t="shared" si="140"/>
        <v>0.497864072591979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0.644632742391646</v>
      </c>
      <c r="P147" s="11">
        <f t="shared" si="143"/>
        <v>0.320939482453241</v>
      </c>
      <c r="Q147" s="15">
        <f t="shared" si="144"/>
        <v>0.0834442654378426</v>
      </c>
      <c r="R147" s="11">
        <f t="shared" si="145"/>
        <v>0.074022</v>
      </c>
      <c r="S147" s="16">
        <f t="shared" si="146"/>
        <v>1.12729006832891</v>
      </c>
      <c r="T147" s="3">
        <v>0.01</v>
      </c>
      <c r="U147" s="17">
        <f t="shared" si="147"/>
        <v>0.0112729006832891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0.0212229006832891</v>
      </c>
      <c r="AU147" s="24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ht="16.8" spans="1:53">
      <c r="A148" s="6"/>
      <c r="B148" s="6"/>
      <c r="C148" s="8">
        <v>9</v>
      </c>
      <c r="D148" s="9">
        <v>26.5636333333333</v>
      </c>
      <c r="E148" s="12">
        <f t="shared" si="157"/>
        <v>28.3549032258064</v>
      </c>
      <c r="F148" s="8" t="s">
        <v>109</v>
      </c>
      <c r="G148" s="6">
        <v>10</v>
      </c>
      <c r="H148" s="11">
        <f t="shared" si="138"/>
        <v>26.5636333333333</v>
      </c>
      <c r="I148" s="11">
        <f t="shared" si="139"/>
        <v>299.713633333333</v>
      </c>
      <c r="J148" s="11">
        <f t="shared" si="140"/>
        <v>0.410476559656467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0.608393259938405</v>
      </c>
      <c r="P148" s="11">
        <f t="shared" si="143"/>
        <v>0.249731172257699</v>
      </c>
      <c r="Q148" s="15">
        <f t="shared" si="144"/>
        <v>0.0649301047870018</v>
      </c>
      <c r="R148" s="11">
        <f t="shared" si="145"/>
        <v>0.074022</v>
      </c>
      <c r="S148" s="16">
        <f t="shared" si="146"/>
        <v>0.877173067290829</v>
      </c>
      <c r="T148" s="3">
        <v>0.01</v>
      </c>
      <c r="U148" s="17">
        <f t="shared" si="147"/>
        <v>0.00877173067290829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0.0187217306729083</v>
      </c>
      <c r="AU148" s="24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ht="16.8" spans="1:53">
      <c r="A149" s="6"/>
      <c r="B149" s="6"/>
      <c r="C149" s="8">
        <v>10</v>
      </c>
      <c r="D149" s="9">
        <v>20.8457096774194</v>
      </c>
      <c r="E149" s="12">
        <f t="shared" si="157"/>
        <v>26.5636333333333</v>
      </c>
      <c r="F149" s="8" t="s">
        <v>109</v>
      </c>
      <c r="G149" s="6">
        <v>11</v>
      </c>
      <c r="H149" s="11">
        <f t="shared" si="138"/>
        <v>20.8457096774194</v>
      </c>
      <c r="I149" s="11">
        <f t="shared" si="139"/>
        <v>293.995709677419</v>
      </c>
      <c r="J149" s="11">
        <f t="shared" si="140"/>
        <v>0.218214721515659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0.340728983296671</v>
      </c>
      <c r="O149" s="11">
        <f t="shared" si="158"/>
        <v>0.302633104384035</v>
      </c>
      <c r="P149" s="11">
        <f t="shared" si="143"/>
        <v>0.0660389985945815</v>
      </c>
      <c r="Q149" s="15">
        <f t="shared" si="144"/>
        <v>0.0171701396345912</v>
      </c>
      <c r="R149" s="11">
        <f t="shared" si="145"/>
        <v>0.074022</v>
      </c>
      <c r="S149" s="16">
        <f t="shared" si="146"/>
        <v>0.231959952913879</v>
      </c>
      <c r="T149" s="3">
        <v>0.01</v>
      </c>
      <c r="U149" s="17">
        <f t="shared" si="147"/>
        <v>0.0023195995291388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0.00780959952913879</v>
      </c>
      <c r="AU149" s="24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ht="16.8" spans="1:54">
      <c r="A150" s="6"/>
      <c r="B150" s="6"/>
      <c r="C150" s="8">
        <v>11</v>
      </c>
      <c r="D150" s="9">
        <v>13.7571333333333</v>
      </c>
      <c r="E150" s="12">
        <f t="shared" si="157"/>
        <v>20.8457096774194</v>
      </c>
      <c r="F150" s="8" t="s">
        <v>111</v>
      </c>
      <c r="G150" s="6">
        <v>12</v>
      </c>
      <c r="H150" s="11">
        <f t="shared" si="138"/>
        <v>13.7571333333333</v>
      </c>
      <c r="I150" s="11">
        <f t="shared" si="139"/>
        <v>286.907133333333</v>
      </c>
      <c r="J150" s="11">
        <f t="shared" si="140"/>
        <v>0.0962758413976988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0.521294105789454</v>
      </c>
      <c r="P150" s="11">
        <f t="shared" si="143"/>
        <v>0.0501880286505407</v>
      </c>
      <c r="Q150" s="15">
        <f t="shared" si="144"/>
        <v>0.0130488874491406</v>
      </c>
      <c r="R150" s="11">
        <f t="shared" si="145"/>
        <v>0.074022</v>
      </c>
      <c r="S150" s="16">
        <f t="shared" si="146"/>
        <v>0.176283908150828</v>
      </c>
      <c r="T150" s="3">
        <v>0.01</v>
      </c>
      <c r="U150" s="17">
        <f t="shared" si="147"/>
        <v>0.00176283908150828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0.00725283908150828</v>
      </c>
      <c r="AU150" s="24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8.02883870967742</v>
      </c>
      <c r="E151" s="12">
        <f t="shared" si="157"/>
        <v>13.7571333333333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ht="16.8" spans="4:4">
      <c r="D152" s="3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pane xSplit="4" topLeftCell="E1" activePane="topRight" state="frozen"/>
      <selection/>
      <selection pane="topRight" activeCell="I21" sqref="I21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26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13.1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620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50.8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3000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0.2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(AV40+AV55+AV71+AV87+AV102+AY118+AY134+AY150+BB150+AG118)</f>
        <v>87022105.7368919</v>
      </c>
      <c r="J16" s="10" t="s">
        <v>35</v>
      </c>
      <c r="K16" s="10">
        <f>I16/(10000*1000)</f>
        <v>8.70221057368919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3.63474193548387</v>
      </c>
      <c r="E29" s="8"/>
      <c r="F29" s="8"/>
      <c r="G29" s="6">
        <v>1</v>
      </c>
      <c r="H29" s="11">
        <f t="shared" ref="H29:H40" si="0">E30</f>
        <v>3.63474193548387</v>
      </c>
      <c r="I29" s="11">
        <f t="shared" ref="I29:I40" si="1">H29+273.15</f>
        <v>276.784741935484</v>
      </c>
      <c r="J29" s="11">
        <f t="shared" ref="J29:J40" si="2">EXP(($C$18*(I29-$C$16))/($C$19*I29*$C$16))</f>
        <v>0.0278293933258965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0.0276459512415566</v>
      </c>
      <c r="Q29" s="15">
        <f t="shared" ref="Q29:Q40" si="6">P29*$B$31</f>
        <v>0.00359397366140236</v>
      </c>
      <c r="R29" s="11">
        <f t="shared" ref="R29:R40" si="7">L29*$B$31</f>
        <v>0.129143083333333</v>
      </c>
      <c r="S29" s="16">
        <f t="shared" ref="S29:S40" si="8">Q29/R29</f>
        <v>0.0278293933258966</v>
      </c>
      <c r="T29" s="3">
        <v>0.01</v>
      </c>
      <c r="U29" s="17">
        <f t="shared" ref="U29:U40" si="9">S29*T29</f>
        <v>0.000278293933258965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0.022178293933259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1.09166666666667</v>
      </c>
      <c r="AU29" s="1">
        <f t="shared" ref="AU29:AU40" si="17">AT29*10000*AS29*0.67*AR29*AQ29</f>
        <v>2094.90405976553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3.28841935483871</v>
      </c>
      <c r="E30" s="12">
        <f t="shared" ref="E30:E41" si="18">D29</f>
        <v>3.63474193548387</v>
      </c>
      <c r="F30" s="8" t="s">
        <v>109</v>
      </c>
      <c r="G30" s="6">
        <v>2</v>
      </c>
      <c r="H30" s="11">
        <f t="shared" si="0"/>
        <v>3.28841935483871</v>
      </c>
      <c r="I30" s="11">
        <f t="shared" si="1"/>
        <v>276.438419354839</v>
      </c>
      <c r="J30" s="11">
        <f t="shared" si="2"/>
        <v>0.0266295488751405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1.95917071542511</v>
      </c>
      <c r="P30" s="11">
        <f t="shared" si="5"/>
        <v>0.0521718323211569</v>
      </c>
      <c r="Q30" s="15">
        <f t="shared" si="6"/>
        <v>0.0067823382017504</v>
      </c>
      <c r="R30" s="11">
        <f t="shared" si="7"/>
        <v>0.129143083333333</v>
      </c>
      <c r="S30" s="16">
        <f t="shared" si="8"/>
        <v>0.0525180135605437</v>
      </c>
      <c r="T30" s="3">
        <v>0.01</v>
      </c>
      <c r="U30" s="17">
        <f t="shared" si="9"/>
        <v>0.000525180135605437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0.0224251801356054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1.09166666666667</v>
      </c>
      <c r="AU30" s="1">
        <f t="shared" si="17"/>
        <v>2118.22428940772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8.62025</v>
      </c>
      <c r="E31" s="12">
        <f t="shared" si="18"/>
        <v>3.28841935483871</v>
      </c>
      <c r="F31" s="8" t="s">
        <v>109</v>
      </c>
      <c r="G31" s="6">
        <v>3</v>
      </c>
      <c r="H31" s="11">
        <f t="shared" si="0"/>
        <v>8.62025</v>
      </c>
      <c r="I31" s="11">
        <f t="shared" si="1"/>
        <v>281.77025</v>
      </c>
      <c r="J31" s="11">
        <f t="shared" si="2"/>
        <v>0.0518585091833912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2.90040721643729</v>
      </c>
      <c r="P31" s="11">
        <f t="shared" si="5"/>
        <v>0.150410794269187</v>
      </c>
      <c r="Q31" s="15">
        <f t="shared" si="6"/>
        <v>0.0195534032549943</v>
      </c>
      <c r="R31" s="11">
        <f t="shared" si="7"/>
        <v>0.129143083333333</v>
      </c>
      <c r="S31" s="16">
        <f t="shared" si="8"/>
        <v>0.151408830812292</v>
      </c>
      <c r="T31" s="3">
        <v>0.01</v>
      </c>
      <c r="U31" s="17">
        <f t="shared" si="9"/>
        <v>0.00151408830812292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0.0234140883081229</v>
      </c>
      <c r="AR31" s="24">
        <f t="shared" si="15"/>
        <v>99.3408333333333</v>
      </c>
      <c r="AS31" s="1">
        <f t="shared" si="16"/>
        <v>0.13</v>
      </c>
      <c r="AT31" s="2">
        <f t="shared" si="20"/>
        <v>1.09166666666667</v>
      </c>
      <c r="AU31" s="1">
        <f t="shared" si="17"/>
        <v>2211.63398771799</v>
      </c>
    </row>
    <row r="32" s="1" customFormat="1" ht="16.8" spans="1:47">
      <c r="A32" s="6"/>
      <c r="B32" s="6"/>
      <c r="C32" s="8">
        <v>3</v>
      </c>
      <c r="D32" s="9">
        <v>11.0554838709677</v>
      </c>
      <c r="E32" s="12">
        <f t="shared" si="18"/>
        <v>8.62025</v>
      </c>
      <c r="F32" s="8" t="s">
        <v>109</v>
      </c>
      <c r="G32" s="6">
        <v>4</v>
      </c>
      <c r="H32" s="11">
        <f t="shared" si="0"/>
        <v>11.0554838709677</v>
      </c>
      <c r="I32" s="11">
        <f t="shared" si="1"/>
        <v>284.205483870968</v>
      </c>
      <c r="J32" s="11">
        <f t="shared" si="2"/>
        <v>0.0697287361488667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3.74340475550143</v>
      </c>
      <c r="P32" s="11">
        <f t="shared" si="5"/>
        <v>0.261022882494772</v>
      </c>
      <c r="Q32" s="15">
        <f t="shared" si="6"/>
        <v>0.0339329747243204</v>
      </c>
      <c r="R32" s="11">
        <f t="shared" si="7"/>
        <v>0.129143083333333</v>
      </c>
      <c r="S32" s="16">
        <f t="shared" si="8"/>
        <v>0.262754875046119</v>
      </c>
      <c r="T32" s="3">
        <v>0.01</v>
      </c>
      <c r="U32" s="17">
        <f t="shared" si="9"/>
        <v>0.00262754875046119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0.0245275487504612</v>
      </c>
      <c r="AR32" s="24">
        <f t="shared" si="15"/>
        <v>99.3408333333333</v>
      </c>
      <c r="AS32" s="1">
        <f t="shared" si="16"/>
        <v>0.13</v>
      </c>
      <c r="AT32" s="2">
        <f t="shared" si="20"/>
        <v>1.09166666666667</v>
      </c>
      <c r="AU32" s="1">
        <f t="shared" si="17"/>
        <v>2316.80857003988</v>
      </c>
    </row>
    <row r="33" s="1" customFormat="1" ht="16.8" spans="1:47">
      <c r="A33" s="6"/>
      <c r="B33" s="6"/>
      <c r="C33" s="8">
        <v>4</v>
      </c>
      <c r="D33" s="9">
        <v>15.358</v>
      </c>
      <c r="E33" s="12">
        <f t="shared" si="18"/>
        <v>11.0554838709677</v>
      </c>
      <c r="F33" s="8" t="s">
        <v>109</v>
      </c>
      <c r="G33" s="6">
        <v>5</v>
      </c>
      <c r="H33" s="11">
        <f t="shared" si="0"/>
        <v>15.358</v>
      </c>
      <c r="I33" s="11">
        <f t="shared" si="1"/>
        <v>288.508</v>
      </c>
      <c r="J33" s="11">
        <f t="shared" si="2"/>
        <v>0.116224852438947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3.30826277935633</v>
      </c>
      <c r="O33" s="11">
        <f t="shared" si="19"/>
        <v>1.16752742698367</v>
      </c>
      <c r="P33" s="11">
        <f t="shared" si="5"/>
        <v>0.1356957029196</v>
      </c>
      <c r="Q33" s="15">
        <f t="shared" si="6"/>
        <v>0.0176404413795481</v>
      </c>
      <c r="R33" s="11">
        <f t="shared" si="7"/>
        <v>0.129143083333333</v>
      </c>
      <c r="S33" s="16">
        <f t="shared" si="8"/>
        <v>0.136596098871328</v>
      </c>
      <c r="T33" s="3">
        <v>0.01</v>
      </c>
      <c r="U33" s="17">
        <f t="shared" si="9"/>
        <v>0.00136596098871328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0.0308159609887133</v>
      </c>
      <c r="AR33" s="24">
        <f t="shared" si="15"/>
        <v>99.3408333333333</v>
      </c>
      <c r="AS33" s="1">
        <f t="shared" si="16"/>
        <v>0.13</v>
      </c>
      <c r="AT33" s="2">
        <f t="shared" si="20"/>
        <v>1.09166666666667</v>
      </c>
      <c r="AU33" s="1">
        <f t="shared" si="17"/>
        <v>2910.79566242115</v>
      </c>
    </row>
    <row r="34" s="1" customFormat="1" ht="16.8" spans="1:47">
      <c r="A34" s="6"/>
      <c r="B34" s="6"/>
      <c r="C34" s="8">
        <v>5</v>
      </c>
      <c r="D34" s="9">
        <v>21.4555161290323</v>
      </c>
      <c r="E34" s="12">
        <f t="shared" si="18"/>
        <v>15.358</v>
      </c>
      <c r="F34" s="8" t="s">
        <v>111</v>
      </c>
      <c r="G34" s="6">
        <v>6</v>
      </c>
      <c r="H34" s="11">
        <f t="shared" si="0"/>
        <v>21.4555161290323</v>
      </c>
      <c r="I34" s="11">
        <f t="shared" si="1"/>
        <v>294.605516129032</v>
      </c>
      <c r="J34" s="11">
        <f t="shared" si="2"/>
        <v>0.233698646959078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2.0252400573974</v>
      </c>
      <c r="P34" s="11">
        <f t="shared" si="5"/>
        <v>0.473295861181097</v>
      </c>
      <c r="Q34" s="15">
        <f t="shared" si="6"/>
        <v>0.0615284619535426</v>
      </c>
      <c r="R34" s="11">
        <f t="shared" si="7"/>
        <v>0.129143083333333</v>
      </c>
      <c r="S34" s="16">
        <f t="shared" si="8"/>
        <v>0.47643637092612</v>
      </c>
      <c r="T34" s="3">
        <v>0.01</v>
      </c>
      <c r="U34" s="17">
        <f t="shared" si="9"/>
        <v>0.0047643637092612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0.0377643637092612</v>
      </c>
      <c r="AR34" s="24">
        <f t="shared" si="15"/>
        <v>99.3408333333333</v>
      </c>
      <c r="AS34" s="1">
        <f t="shared" si="16"/>
        <v>0.13</v>
      </c>
      <c r="AT34" s="2">
        <f t="shared" si="20"/>
        <v>1.09166666666667</v>
      </c>
      <c r="AU34" s="1">
        <f t="shared" si="17"/>
        <v>3567.1237421177</v>
      </c>
    </row>
    <row r="35" s="1" customFormat="1" ht="16.8" spans="1:47">
      <c r="A35" s="6"/>
      <c r="B35" s="6"/>
      <c r="C35" s="8">
        <v>6</v>
      </c>
      <c r="D35" s="9">
        <v>26.1322</v>
      </c>
      <c r="E35" s="12">
        <f t="shared" si="18"/>
        <v>21.4555161290323</v>
      </c>
      <c r="F35" s="8" t="s">
        <v>109</v>
      </c>
      <c r="G35" s="6">
        <v>7</v>
      </c>
      <c r="H35" s="11">
        <f t="shared" si="0"/>
        <v>26.1322</v>
      </c>
      <c r="I35" s="11">
        <f t="shared" si="1"/>
        <v>299.2822</v>
      </c>
      <c r="J35" s="11">
        <f t="shared" si="2"/>
        <v>0.39169633864959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2.54535252954963</v>
      </c>
      <c r="P35" s="11">
        <f t="shared" si="5"/>
        <v>0.997005266397064</v>
      </c>
      <c r="Q35" s="15">
        <f t="shared" si="6"/>
        <v>0.129610684631618</v>
      </c>
      <c r="R35" s="11">
        <f t="shared" si="7"/>
        <v>0.129143083333333</v>
      </c>
      <c r="S35" s="16">
        <f t="shared" si="8"/>
        <v>1.00362080017153</v>
      </c>
      <c r="T35" s="3">
        <v>0.01</v>
      </c>
      <c r="U35" s="17">
        <f t="shared" si="9"/>
        <v>0.0100362080017153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0.0430362080017153</v>
      </c>
      <c r="AR35" s="24">
        <f t="shared" si="15"/>
        <v>99.3408333333333</v>
      </c>
      <c r="AS35" s="1">
        <f t="shared" si="16"/>
        <v>0.13</v>
      </c>
      <c r="AT35" s="2">
        <f t="shared" si="20"/>
        <v>1.09166666666667</v>
      </c>
      <c r="AU35" s="1">
        <f t="shared" si="17"/>
        <v>4065.08846582226</v>
      </c>
    </row>
    <row r="36" s="1" customFormat="1" ht="16.8" spans="1:47">
      <c r="A36" s="6"/>
      <c r="B36" s="6"/>
      <c r="C36" s="8">
        <v>7</v>
      </c>
      <c r="D36" s="9">
        <v>27.9207419354839</v>
      </c>
      <c r="E36" s="12">
        <f t="shared" si="18"/>
        <v>26.1322</v>
      </c>
      <c r="F36" s="8" t="s">
        <v>109</v>
      </c>
      <c r="G36" s="6">
        <v>8</v>
      </c>
      <c r="H36" s="11">
        <f t="shared" si="0"/>
        <v>27.9207419354839</v>
      </c>
      <c r="I36" s="11">
        <f t="shared" si="1"/>
        <v>301.070741935484</v>
      </c>
      <c r="J36" s="11">
        <f t="shared" si="2"/>
        <v>0.475210251319204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2.5417555964859</v>
      </c>
      <c r="P36" s="11">
        <f t="shared" si="5"/>
        <v>1.20786831579806</v>
      </c>
      <c r="Q36" s="15">
        <f t="shared" si="6"/>
        <v>0.157022881053748</v>
      </c>
      <c r="R36" s="11">
        <f t="shared" si="7"/>
        <v>0.129143083333333</v>
      </c>
      <c r="S36" s="16">
        <f t="shared" si="8"/>
        <v>1.21588301131431</v>
      </c>
      <c r="T36" s="3">
        <v>0.01</v>
      </c>
      <c r="U36" s="17">
        <f t="shared" si="9"/>
        <v>0.0121588301131431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0.0451588301131431</v>
      </c>
      <c r="AR36" s="24">
        <f t="shared" si="15"/>
        <v>99.3408333333333</v>
      </c>
      <c r="AS36" s="1">
        <f t="shared" si="16"/>
        <v>0.13</v>
      </c>
      <c r="AT36" s="2">
        <f t="shared" si="20"/>
        <v>1.09166666666667</v>
      </c>
      <c r="AU36" s="1">
        <f t="shared" si="17"/>
        <v>4265.58583915312</v>
      </c>
    </row>
    <row r="37" s="1" customFormat="1" ht="16.8" spans="1:47">
      <c r="A37" s="6"/>
      <c r="B37" s="6"/>
      <c r="C37" s="8">
        <v>8</v>
      </c>
      <c r="D37" s="9">
        <v>27.1630967741936</v>
      </c>
      <c r="E37" s="12">
        <f t="shared" si="18"/>
        <v>27.9207419354839</v>
      </c>
      <c r="F37" s="8" t="s">
        <v>109</v>
      </c>
      <c r="G37" s="6">
        <v>9</v>
      </c>
      <c r="H37" s="11">
        <f t="shared" si="0"/>
        <v>27.1630967741936</v>
      </c>
      <c r="I37" s="11">
        <f t="shared" si="1"/>
        <v>300.313096774194</v>
      </c>
      <c r="J37" s="11">
        <f t="shared" si="2"/>
        <v>0.43797725989762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2.32729561402118</v>
      </c>
      <c r="P37" s="11">
        <f t="shared" si="5"/>
        <v>1.01930255600074</v>
      </c>
      <c r="Q37" s="15">
        <f t="shared" si="6"/>
        <v>0.132509332280097</v>
      </c>
      <c r="R37" s="11">
        <f t="shared" si="7"/>
        <v>0.129143083333333</v>
      </c>
      <c r="S37" s="16">
        <f t="shared" si="8"/>
        <v>1.02606604132314</v>
      </c>
      <c r="T37" s="3">
        <v>0.01</v>
      </c>
      <c r="U37" s="17">
        <f t="shared" si="9"/>
        <v>0.0102606604132314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0.0397106604132313</v>
      </c>
      <c r="AR37" s="24">
        <f t="shared" si="15"/>
        <v>99.3408333333333</v>
      </c>
      <c r="AS37" s="1">
        <f t="shared" si="16"/>
        <v>0.13</v>
      </c>
      <c r="AT37" s="2">
        <f t="shared" si="20"/>
        <v>1.09166666666667</v>
      </c>
      <c r="AU37" s="1">
        <f t="shared" si="17"/>
        <v>3750.96587528291</v>
      </c>
    </row>
    <row r="38" s="1" customFormat="1" ht="16.8" spans="1:47">
      <c r="A38" s="6"/>
      <c r="B38" s="6"/>
      <c r="C38" s="8">
        <v>9</v>
      </c>
      <c r="D38" s="9">
        <v>25.125</v>
      </c>
      <c r="E38" s="12">
        <f t="shared" si="18"/>
        <v>27.1630967741936</v>
      </c>
      <c r="F38" s="8" t="s">
        <v>109</v>
      </c>
      <c r="G38" s="6">
        <v>10</v>
      </c>
      <c r="H38" s="11">
        <f t="shared" si="0"/>
        <v>25.125</v>
      </c>
      <c r="I38" s="11">
        <f t="shared" si="1"/>
        <v>298.275</v>
      </c>
      <c r="J38" s="11">
        <f t="shared" si="2"/>
        <v>0.350944599349878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2.30140139135377</v>
      </c>
      <c r="P38" s="11">
        <f t="shared" si="5"/>
        <v>0.807664389231899</v>
      </c>
      <c r="Q38" s="15">
        <f t="shared" si="6"/>
        <v>0.104996370600147</v>
      </c>
      <c r="R38" s="11">
        <f t="shared" si="7"/>
        <v>0.129143083333333</v>
      </c>
      <c r="S38" s="16">
        <f t="shared" si="8"/>
        <v>0.813023569594814</v>
      </c>
      <c r="T38" s="3">
        <v>0.01</v>
      </c>
      <c r="U38" s="17">
        <f t="shared" si="9"/>
        <v>0.00813023569594814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0.0375802356959481</v>
      </c>
      <c r="AR38" s="24">
        <f t="shared" si="15"/>
        <v>99.3408333333333</v>
      </c>
      <c r="AS38" s="1">
        <f t="shared" si="16"/>
        <v>0.13</v>
      </c>
      <c r="AT38" s="2">
        <f t="shared" si="20"/>
        <v>1.09166666666667</v>
      </c>
      <c r="AU38" s="1">
        <f t="shared" si="17"/>
        <v>3549.73148806214</v>
      </c>
    </row>
    <row r="39" s="1" customFormat="1" ht="16.8" spans="1:47">
      <c r="A39" s="6"/>
      <c r="B39" s="6"/>
      <c r="C39" s="8">
        <v>10</v>
      </c>
      <c r="D39" s="9">
        <v>18.3718064516129</v>
      </c>
      <c r="E39" s="12">
        <f t="shared" si="18"/>
        <v>25.125</v>
      </c>
      <c r="F39" s="8" t="s">
        <v>109</v>
      </c>
      <c r="G39" s="6">
        <v>11</v>
      </c>
      <c r="H39" s="11">
        <f t="shared" si="0"/>
        <v>18.3718064516129</v>
      </c>
      <c r="I39" s="11">
        <f t="shared" si="1"/>
        <v>291.521806451613</v>
      </c>
      <c r="J39" s="11">
        <f t="shared" si="2"/>
        <v>0.16474975718448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1.41905015201577</v>
      </c>
      <c r="O39" s="11">
        <f t="shared" si="19"/>
        <v>1.06809518343943</v>
      </c>
      <c r="P39" s="11">
        <f t="shared" si="5"/>
        <v>0.175968422121558</v>
      </c>
      <c r="Q39" s="15">
        <f t="shared" si="6"/>
        <v>0.0228758948758025</v>
      </c>
      <c r="R39" s="11">
        <f t="shared" si="7"/>
        <v>0.129143083333333</v>
      </c>
      <c r="S39" s="16">
        <f t="shared" si="8"/>
        <v>0.17713604387745</v>
      </c>
      <c r="T39" s="3">
        <v>0.01</v>
      </c>
      <c r="U39" s="17">
        <f t="shared" si="9"/>
        <v>0.0017713604387745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0.0255713604387745</v>
      </c>
      <c r="AR39" s="24">
        <f t="shared" si="15"/>
        <v>99.3408333333333</v>
      </c>
      <c r="AS39" s="1">
        <f t="shared" si="16"/>
        <v>0.13</v>
      </c>
      <c r="AT39" s="2">
        <f t="shared" si="20"/>
        <v>1.09166666666667</v>
      </c>
      <c r="AU39" s="1">
        <f t="shared" si="17"/>
        <v>2415.40431189715</v>
      </c>
    </row>
    <row r="40" s="1" customFormat="1" ht="16.8" spans="1:48">
      <c r="A40" s="6"/>
      <c r="B40" s="6"/>
      <c r="C40" s="8">
        <v>11</v>
      </c>
      <c r="D40" s="9">
        <v>11.4327</v>
      </c>
      <c r="E40" s="12">
        <f t="shared" si="18"/>
        <v>18.3718064516129</v>
      </c>
      <c r="F40" s="8" t="s">
        <v>111</v>
      </c>
      <c r="G40" s="6">
        <v>12</v>
      </c>
      <c r="H40" s="11">
        <f t="shared" si="0"/>
        <v>11.4327</v>
      </c>
      <c r="I40" s="11">
        <f t="shared" si="1"/>
        <v>284.5827</v>
      </c>
      <c r="J40" s="11">
        <f t="shared" si="2"/>
        <v>0.0729682149587077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1.8855350946512</v>
      </c>
      <c r="P40" s="11">
        <f t="shared" si="5"/>
        <v>0.137584130098696</v>
      </c>
      <c r="Q40" s="15">
        <f t="shared" si="6"/>
        <v>0.0178859369128305</v>
      </c>
      <c r="R40" s="11">
        <f t="shared" si="7"/>
        <v>0.129143083333333</v>
      </c>
      <c r="S40" s="16">
        <f t="shared" si="8"/>
        <v>0.138497056529654</v>
      </c>
      <c r="T40" s="3">
        <v>0.01</v>
      </c>
      <c r="U40" s="17">
        <f t="shared" si="9"/>
        <v>0.00138497056529654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0.0251849705652965</v>
      </c>
      <c r="AR40" s="24">
        <f t="shared" si="15"/>
        <v>99.3408333333333</v>
      </c>
      <c r="AS40" s="1">
        <f t="shared" si="16"/>
        <v>0.13</v>
      </c>
      <c r="AT40" s="2">
        <f t="shared" si="20"/>
        <v>1.09166666666667</v>
      </c>
      <c r="AU40" s="1">
        <f t="shared" si="17"/>
        <v>2378.90692769631</v>
      </c>
      <c r="AV40" s="1">
        <f>SUM(AU29:AU40)</f>
        <v>35645.1732193839</v>
      </c>
    </row>
    <row r="41" s="1" customFormat="1" ht="16.8" spans="1:46">
      <c r="A41" s="6"/>
      <c r="B41" s="6"/>
      <c r="C41" s="8">
        <v>12</v>
      </c>
      <c r="D41" s="9">
        <v>5.42687096774194</v>
      </c>
      <c r="E41" s="12">
        <f t="shared" si="18"/>
        <v>11.4327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3.63474193548387</v>
      </c>
      <c r="E44" s="8"/>
      <c r="F44" s="8"/>
      <c r="G44" s="6">
        <v>1</v>
      </c>
      <c r="H44" s="11">
        <f t="shared" ref="H44:H55" si="21">E45</f>
        <v>3.63474193548387</v>
      </c>
      <c r="I44" s="11">
        <f t="shared" ref="I44:I55" si="22">H44+273.15</f>
        <v>276.784741935484</v>
      </c>
      <c r="J44" s="11">
        <f t="shared" ref="J44:J55" si="23">EXP(($C$18*(I44-$C$16))/($C$19*I44*$C$16))</f>
        <v>0.0278293933258965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0.0270601888943687</v>
      </c>
      <c r="Q44" s="15">
        <f t="shared" ref="Q44:Q55" si="27">P44*$B$46</f>
        <v>0.00351782455626793</v>
      </c>
      <c r="R44" s="11">
        <f t="shared" ref="R44:R55" si="28">L44*$B$46</f>
        <v>0.1264068</v>
      </c>
      <c r="S44" s="16">
        <f t="shared" ref="S44:S55" si="29">Q44/R44</f>
        <v>0.0278293933258965</v>
      </c>
      <c r="T44" s="3">
        <v>0.01</v>
      </c>
      <c r="U44" s="17">
        <f t="shared" ref="U44:U55" si="30">S44*T44</f>
        <v>0.000278293933258965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0.019378293933259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2.16666666666667</v>
      </c>
      <c r="AU44" s="1">
        <f t="shared" ref="AU44:AU55" si="38">AT44*10000*AS44*0.67*AR44*AQ44</f>
        <v>3555.92736227516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3.28841935483871</v>
      </c>
      <c r="E45" s="12">
        <f t="shared" ref="E45:E56" si="39">D44</f>
        <v>3.63474193548387</v>
      </c>
      <c r="F45" s="8" t="s">
        <v>109</v>
      </c>
      <c r="G45" s="6">
        <v>2</v>
      </c>
      <c r="H45" s="11">
        <f t="shared" si="21"/>
        <v>3.28841935483871</v>
      </c>
      <c r="I45" s="11">
        <f t="shared" si="22"/>
        <v>276.438419354839</v>
      </c>
      <c r="J45" s="11">
        <f t="shared" si="23"/>
        <v>0.0266295488751405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1.91765981110563</v>
      </c>
      <c r="P45" s="11">
        <f t="shared" si="26"/>
        <v>0.0510664156657301</v>
      </c>
      <c r="Q45" s="15">
        <f t="shared" si="27"/>
        <v>0.00663863403654491</v>
      </c>
      <c r="R45" s="11">
        <f t="shared" si="28"/>
        <v>0.1264068</v>
      </c>
      <c r="S45" s="16">
        <f t="shared" si="29"/>
        <v>0.0525180135605435</v>
      </c>
      <c r="T45" s="3">
        <v>0.01</v>
      </c>
      <c r="U45" s="17">
        <f t="shared" si="30"/>
        <v>0.000525180135605435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0.0196251801356054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2.16666666666667</v>
      </c>
      <c r="AU45" s="1">
        <f t="shared" si="38"/>
        <v>3601.2311132305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8.62025</v>
      </c>
      <c r="E46" s="12">
        <f t="shared" si="39"/>
        <v>3.28841935483871</v>
      </c>
      <c r="F46" s="8" t="s">
        <v>109</v>
      </c>
      <c r="G46" s="6">
        <v>3</v>
      </c>
      <c r="H46" s="11">
        <f t="shared" si="21"/>
        <v>8.62025</v>
      </c>
      <c r="I46" s="11">
        <f t="shared" si="22"/>
        <v>281.77025</v>
      </c>
      <c r="J46" s="11">
        <f t="shared" si="23"/>
        <v>0.0518585091833912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2.8389533954399</v>
      </c>
      <c r="P46" s="11">
        <f t="shared" si="26"/>
        <v>0.14722389072864</v>
      </c>
      <c r="Q46" s="15">
        <f t="shared" si="27"/>
        <v>0.0191391057947232</v>
      </c>
      <c r="R46" s="11">
        <f t="shared" si="28"/>
        <v>0.1264068</v>
      </c>
      <c r="S46" s="16">
        <f t="shared" si="29"/>
        <v>0.151408830812292</v>
      </c>
      <c r="T46" s="3">
        <v>0.01</v>
      </c>
      <c r="U46" s="17">
        <f t="shared" si="30"/>
        <v>0.00151408830812292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0.0206140883081229</v>
      </c>
      <c r="AR46" s="24">
        <f t="shared" si="36"/>
        <v>97.236</v>
      </c>
      <c r="AS46" s="1">
        <f t="shared" si="37"/>
        <v>0.13</v>
      </c>
      <c r="AT46" s="2">
        <f t="shared" si="41"/>
        <v>2.16666666666667</v>
      </c>
      <c r="AU46" s="1">
        <f t="shared" si="38"/>
        <v>3782.69629492006</v>
      </c>
    </row>
    <row r="47" s="1" customFormat="1" ht="16.8" spans="1:47">
      <c r="A47" s="6"/>
      <c r="B47" s="6"/>
      <c r="C47" s="8">
        <v>3</v>
      </c>
      <c r="D47" s="9">
        <v>11.0554838709677</v>
      </c>
      <c r="E47" s="12">
        <f t="shared" si="39"/>
        <v>8.62025</v>
      </c>
      <c r="F47" s="8" t="s">
        <v>109</v>
      </c>
      <c r="G47" s="6">
        <v>4</v>
      </c>
      <c r="H47" s="11">
        <f t="shared" si="21"/>
        <v>11.0554838709677</v>
      </c>
      <c r="I47" s="11">
        <f t="shared" si="22"/>
        <v>284.205483870968</v>
      </c>
      <c r="J47" s="11">
        <f t="shared" si="23"/>
        <v>0.0697287361488667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3.66408950471126</v>
      </c>
      <c r="P47" s="11">
        <f t="shared" si="26"/>
        <v>0.255492330299843</v>
      </c>
      <c r="Q47" s="15">
        <f t="shared" si="27"/>
        <v>0.0332140029389796</v>
      </c>
      <c r="R47" s="11">
        <f t="shared" si="28"/>
        <v>0.1264068</v>
      </c>
      <c r="S47" s="16">
        <f t="shared" si="29"/>
        <v>0.262754875046118</v>
      </c>
      <c r="T47" s="3">
        <v>0.01</v>
      </c>
      <c r="U47" s="17">
        <f t="shared" si="30"/>
        <v>0.00262754875046118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0.0217275487504612</v>
      </c>
      <c r="AR47" s="24">
        <f t="shared" si="36"/>
        <v>97.236</v>
      </c>
      <c r="AS47" s="1">
        <f t="shared" si="37"/>
        <v>0.13</v>
      </c>
      <c r="AT47" s="2">
        <f t="shared" si="41"/>
        <v>2.16666666666667</v>
      </c>
      <c r="AU47" s="1">
        <f t="shared" si="38"/>
        <v>3987.01688513086</v>
      </c>
    </row>
    <row r="48" s="1" customFormat="1" ht="16.8" spans="1:47">
      <c r="A48" s="6"/>
      <c r="B48" s="6"/>
      <c r="C48" s="8">
        <v>4</v>
      </c>
      <c r="D48" s="9">
        <v>15.358</v>
      </c>
      <c r="E48" s="12">
        <f t="shared" si="39"/>
        <v>11.0554838709677</v>
      </c>
      <c r="F48" s="8" t="s">
        <v>109</v>
      </c>
      <c r="G48" s="6">
        <v>5</v>
      </c>
      <c r="H48" s="11">
        <f t="shared" si="21"/>
        <v>15.358</v>
      </c>
      <c r="I48" s="11">
        <f t="shared" si="22"/>
        <v>288.508</v>
      </c>
      <c r="J48" s="11">
        <f t="shared" si="23"/>
        <v>0.116224852438947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3.23816731569085</v>
      </c>
      <c r="O48" s="11">
        <f t="shared" si="40"/>
        <v>1.14278985872057</v>
      </c>
      <c r="P48" s="11">
        <f t="shared" si="26"/>
        <v>0.132820582698524</v>
      </c>
      <c r="Q48" s="15">
        <f t="shared" si="27"/>
        <v>0.0172666757508081</v>
      </c>
      <c r="R48" s="11">
        <f t="shared" si="28"/>
        <v>0.1264068</v>
      </c>
      <c r="S48" s="16">
        <f t="shared" si="29"/>
        <v>0.136596098871327</v>
      </c>
      <c r="T48" s="3">
        <v>0.01</v>
      </c>
      <c r="U48" s="17">
        <f t="shared" si="30"/>
        <v>0.00136596098871327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0.0294159609887133</v>
      </c>
      <c r="AR48" s="24">
        <f t="shared" si="36"/>
        <v>97.236</v>
      </c>
      <c r="AS48" s="1">
        <f t="shared" si="37"/>
        <v>0.13</v>
      </c>
      <c r="AT48" s="2">
        <f t="shared" si="41"/>
        <v>2.16666666666667</v>
      </c>
      <c r="AU48" s="1">
        <f t="shared" si="38"/>
        <v>5397.8446672159</v>
      </c>
    </row>
    <row r="49" s="1" customFormat="1" ht="16.8" spans="1:47">
      <c r="A49" s="6"/>
      <c r="B49" s="6"/>
      <c r="C49" s="8">
        <v>5</v>
      </c>
      <c r="D49" s="9">
        <v>21.4555161290323</v>
      </c>
      <c r="E49" s="12">
        <f t="shared" si="39"/>
        <v>15.358</v>
      </c>
      <c r="F49" s="8" t="s">
        <v>111</v>
      </c>
      <c r="G49" s="6">
        <v>6</v>
      </c>
      <c r="H49" s="11">
        <f t="shared" si="21"/>
        <v>21.4555161290323</v>
      </c>
      <c r="I49" s="11">
        <f t="shared" si="22"/>
        <v>294.605516129032</v>
      </c>
      <c r="J49" s="11">
        <f t="shared" si="23"/>
        <v>0.233698646959078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1.98232927602205</v>
      </c>
      <c r="P49" s="11">
        <f t="shared" si="26"/>
        <v>0.463267669633721</v>
      </c>
      <c r="Q49" s="15">
        <f t="shared" si="27"/>
        <v>0.0602247970523837</v>
      </c>
      <c r="R49" s="11">
        <f t="shared" si="28"/>
        <v>0.1264068</v>
      </c>
      <c r="S49" s="16">
        <f t="shared" si="29"/>
        <v>0.476436370926119</v>
      </c>
      <c r="T49" s="3">
        <v>0.01</v>
      </c>
      <c r="U49" s="17">
        <f t="shared" si="30"/>
        <v>0.00476436370926119</v>
      </c>
      <c r="V49" s="16"/>
      <c r="W49" s="3"/>
      <c r="X49" s="17"/>
      <c r="Y49" s="18">
        <v>0.05</v>
      </c>
      <c r="Z49" s="3">
        <v>0.29</v>
      </c>
      <c r="AA49" s="19">
        <f t="shared" si="31"/>
        <v>0.0145</v>
      </c>
      <c r="AB49" s="3">
        <v>0.02</v>
      </c>
      <c r="AC49" s="3">
        <v>0.28</v>
      </c>
      <c r="AD49" s="19">
        <f t="shared" si="32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0.02</v>
      </c>
      <c r="AO49" s="3">
        <v>0.35</v>
      </c>
      <c r="AP49" s="3">
        <f t="shared" si="34"/>
        <v>0.007</v>
      </c>
      <c r="AQ49" s="1">
        <f t="shared" si="35"/>
        <v>0.0388643637092612</v>
      </c>
      <c r="AR49" s="24">
        <f t="shared" si="36"/>
        <v>97.236</v>
      </c>
      <c r="AS49" s="1">
        <f t="shared" si="37"/>
        <v>0.13</v>
      </c>
      <c r="AT49" s="2">
        <f t="shared" si="41"/>
        <v>2.16666666666667</v>
      </c>
      <c r="AU49" s="1">
        <f t="shared" si="38"/>
        <v>7131.63164967711</v>
      </c>
    </row>
    <row r="50" s="1" customFormat="1" ht="16.8" spans="1:47">
      <c r="A50" s="6"/>
      <c r="B50" s="6"/>
      <c r="C50" s="8">
        <v>6</v>
      </c>
      <c r="D50" s="9">
        <v>26.1322</v>
      </c>
      <c r="E50" s="12">
        <f t="shared" si="39"/>
        <v>21.4555161290323</v>
      </c>
      <c r="F50" s="8" t="s">
        <v>109</v>
      </c>
      <c r="G50" s="6">
        <v>7</v>
      </c>
      <c r="H50" s="11">
        <f t="shared" si="21"/>
        <v>26.1322</v>
      </c>
      <c r="I50" s="11">
        <f t="shared" si="22"/>
        <v>299.2822</v>
      </c>
      <c r="J50" s="11">
        <f t="shared" si="23"/>
        <v>0.39169633864959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2.49142160638833</v>
      </c>
      <c r="P50" s="11">
        <f t="shared" si="26"/>
        <v>0.975880721254787</v>
      </c>
      <c r="Q50" s="15">
        <f t="shared" si="27"/>
        <v>0.126864493763122</v>
      </c>
      <c r="R50" s="11">
        <f t="shared" si="28"/>
        <v>0.1264068</v>
      </c>
      <c r="S50" s="16">
        <f t="shared" si="29"/>
        <v>1.00362080017153</v>
      </c>
      <c r="T50" s="3">
        <v>0.01</v>
      </c>
      <c r="U50" s="17">
        <f t="shared" si="30"/>
        <v>0.0100362080017153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0.0441362080017153</v>
      </c>
      <c r="AR50" s="24">
        <f t="shared" si="36"/>
        <v>97.236</v>
      </c>
      <c r="AS50" s="1">
        <f t="shared" si="37"/>
        <v>0.13</v>
      </c>
      <c r="AT50" s="2">
        <f t="shared" si="41"/>
        <v>2.16666666666667</v>
      </c>
      <c r="AU50" s="1">
        <f t="shared" si="38"/>
        <v>8099.01791359466</v>
      </c>
    </row>
    <row r="51" s="1" customFormat="1" ht="16.8" spans="1:47">
      <c r="A51" s="6"/>
      <c r="B51" s="6"/>
      <c r="C51" s="8">
        <v>7</v>
      </c>
      <c r="D51" s="9">
        <v>27.9207419354839</v>
      </c>
      <c r="E51" s="12">
        <f t="shared" si="39"/>
        <v>26.1322</v>
      </c>
      <c r="F51" s="8" t="s">
        <v>109</v>
      </c>
      <c r="G51" s="6">
        <v>8</v>
      </c>
      <c r="H51" s="11">
        <f t="shared" si="21"/>
        <v>27.9207419354839</v>
      </c>
      <c r="I51" s="11">
        <f t="shared" si="22"/>
        <v>301.070741935484</v>
      </c>
      <c r="J51" s="11">
        <f t="shared" si="23"/>
        <v>0.475210251319204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2.48790088513354</v>
      </c>
      <c r="P51" s="11">
        <f t="shared" si="26"/>
        <v>1.18227600488158</v>
      </c>
      <c r="Q51" s="15">
        <f t="shared" si="27"/>
        <v>0.153695880634605</v>
      </c>
      <c r="R51" s="11">
        <f t="shared" si="28"/>
        <v>0.1264068</v>
      </c>
      <c r="S51" s="16">
        <f t="shared" si="29"/>
        <v>1.21588301131431</v>
      </c>
      <c r="T51" s="3">
        <v>0.01</v>
      </c>
      <c r="U51" s="17">
        <f t="shared" si="30"/>
        <v>0.0121588301131431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0.0462588301131431</v>
      </c>
      <c r="AR51" s="24">
        <f t="shared" si="36"/>
        <v>97.236</v>
      </c>
      <c r="AS51" s="1">
        <f t="shared" si="37"/>
        <v>0.13</v>
      </c>
      <c r="AT51" s="2">
        <f t="shared" si="41"/>
        <v>2.16666666666667</v>
      </c>
      <c r="AU51" s="1">
        <f t="shared" si="38"/>
        <v>8488.52021301236</v>
      </c>
    </row>
    <row r="52" s="1" customFormat="1" ht="16.8" spans="1:47">
      <c r="A52" s="6"/>
      <c r="B52" s="6"/>
      <c r="C52" s="8">
        <v>8</v>
      </c>
      <c r="D52" s="9">
        <v>27.1630967741936</v>
      </c>
      <c r="E52" s="12">
        <f t="shared" si="39"/>
        <v>27.9207419354839</v>
      </c>
      <c r="F52" s="8" t="s">
        <v>109</v>
      </c>
      <c r="G52" s="6">
        <v>9</v>
      </c>
      <c r="H52" s="11">
        <f t="shared" si="21"/>
        <v>27.1630967741936</v>
      </c>
      <c r="I52" s="11">
        <f t="shared" si="22"/>
        <v>300.313096774194</v>
      </c>
      <c r="J52" s="11">
        <f t="shared" si="23"/>
        <v>0.43797725989762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2.27798488025196</v>
      </c>
      <c r="P52" s="11">
        <f t="shared" si="26"/>
        <v>0.997705575940961</v>
      </c>
      <c r="Q52" s="15">
        <f t="shared" si="27"/>
        <v>0.129701724872325</v>
      </c>
      <c r="R52" s="11">
        <f t="shared" si="28"/>
        <v>0.1264068</v>
      </c>
      <c r="S52" s="16">
        <f t="shared" si="29"/>
        <v>1.02606604132313</v>
      </c>
      <c r="T52" s="3">
        <v>0.01</v>
      </c>
      <c r="U52" s="17">
        <f t="shared" si="30"/>
        <v>0.0102606604132313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0.0383106604132313</v>
      </c>
      <c r="AR52" s="24">
        <f t="shared" si="36"/>
        <v>97.236</v>
      </c>
      <c r="AS52" s="1">
        <f t="shared" si="37"/>
        <v>0.13</v>
      </c>
      <c r="AT52" s="2">
        <f t="shared" si="41"/>
        <v>2.16666666666667</v>
      </c>
      <c r="AU52" s="1">
        <f t="shared" si="38"/>
        <v>7030.02679696325</v>
      </c>
    </row>
    <row r="53" s="1" customFormat="1" ht="16.8" spans="1:47">
      <c r="A53" s="6"/>
      <c r="B53" s="6"/>
      <c r="C53" s="8">
        <v>9</v>
      </c>
      <c r="D53" s="9">
        <v>25.125</v>
      </c>
      <c r="E53" s="12">
        <f t="shared" si="39"/>
        <v>27.1630967741936</v>
      </c>
      <c r="F53" s="8" t="s">
        <v>109</v>
      </c>
      <c r="G53" s="6">
        <v>10</v>
      </c>
      <c r="H53" s="11">
        <f t="shared" si="21"/>
        <v>25.125</v>
      </c>
      <c r="I53" s="11">
        <f t="shared" si="22"/>
        <v>298.275</v>
      </c>
      <c r="J53" s="11">
        <f t="shared" si="23"/>
        <v>0.350944599349878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2.252639304311</v>
      </c>
      <c r="P53" s="11">
        <f t="shared" si="26"/>
        <v>0.790551598131211</v>
      </c>
      <c r="Q53" s="15">
        <f t="shared" si="27"/>
        <v>0.102771707757057</v>
      </c>
      <c r="R53" s="11">
        <f t="shared" si="28"/>
        <v>0.1264068</v>
      </c>
      <c r="S53" s="16">
        <f t="shared" si="29"/>
        <v>0.813023569594812</v>
      </c>
      <c r="T53" s="3">
        <v>0.01</v>
      </c>
      <c r="U53" s="17">
        <f t="shared" si="30"/>
        <v>0.00813023569594812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0.0361802356959481</v>
      </c>
      <c r="AR53" s="24">
        <f t="shared" si="36"/>
        <v>97.236</v>
      </c>
      <c r="AS53" s="1">
        <f t="shared" si="37"/>
        <v>0.13</v>
      </c>
      <c r="AT53" s="2">
        <f t="shared" si="41"/>
        <v>2.16666666666667</v>
      </c>
      <c r="AU53" s="1">
        <f t="shared" si="38"/>
        <v>6639.09271517328</v>
      </c>
    </row>
    <row r="54" s="1" customFormat="1" ht="16.8" spans="1:47">
      <c r="A54" s="6"/>
      <c r="B54" s="6"/>
      <c r="C54" s="8">
        <v>10</v>
      </c>
      <c r="D54" s="9">
        <v>18.3718064516129</v>
      </c>
      <c r="E54" s="12">
        <f t="shared" si="39"/>
        <v>25.125</v>
      </c>
      <c r="F54" s="8" t="s">
        <v>109</v>
      </c>
      <c r="G54" s="6">
        <v>11</v>
      </c>
      <c r="H54" s="11">
        <f t="shared" si="21"/>
        <v>18.3718064516129</v>
      </c>
      <c r="I54" s="11">
        <f t="shared" si="22"/>
        <v>291.521806451613</v>
      </c>
      <c r="J54" s="11">
        <f t="shared" si="23"/>
        <v>0.16474975718448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1.3889833208708</v>
      </c>
      <c r="O54" s="11">
        <f t="shared" si="40"/>
        <v>1.04546438530899</v>
      </c>
      <c r="P54" s="11">
        <f t="shared" si="26"/>
        <v>0.172240003624677</v>
      </c>
      <c r="Q54" s="15">
        <f t="shared" si="27"/>
        <v>0.0223912004712081</v>
      </c>
      <c r="R54" s="11">
        <f t="shared" si="28"/>
        <v>0.1264068</v>
      </c>
      <c r="S54" s="16">
        <f t="shared" si="29"/>
        <v>0.17713604387745</v>
      </c>
      <c r="T54" s="3">
        <v>0.01</v>
      </c>
      <c r="U54" s="17">
        <f t="shared" si="30"/>
        <v>0.0017713604387745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0.0208713604387745</v>
      </c>
      <c r="AR54" s="24">
        <f t="shared" si="36"/>
        <v>97.236</v>
      </c>
      <c r="AS54" s="1">
        <f t="shared" si="37"/>
        <v>0.13</v>
      </c>
      <c r="AT54" s="2">
        <f t="shared" si="41"/>
        <v>2.16666666666667</v>
      </c>
      <c r="AU54" s="1">
        <f t="shared" si="38"/>
        <v>3829.90586930704</v>
      </c>
    </row>
    <row r="55" s="1" customFormat="1" ht="16.8" spans="1:48">
      <c r="A55" s="6"/>
      <c r="B55" s="6"/>
      <c r="C55" s="8">
        <v>11</v>
      </c>
      <c r="D55" s="9">
        <v>11.4327</v>
      </c>
      <c r="E55" s="12">
        <f t="shared" si="39"/>
        <v>18.3718064516129</v>
      </c>
      <c r="F55" s="8" t="s">
        <v>111</v>
      </c>
      <c r="G55" s="6">
        <v>12</v>
      </c>
      <c r="H55" s="11">
        <f t="shared" si="21"/>
        <v>11.4327</v>
      </c>
      <c r="I55" s="11">
        <f t="shared" si="22"/>
        <v>284.5827</v>
      </c>
      <c r="J55" s="11">
        <f t="shared" si="23"/>
        <v>0.0729682149587077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1.84558438168431</v>
      </c>
      <c r="P55" s="11">
        <f t="shared" si="26"/>
        <v>0.134668997887174</v>
      </c>
      <c r="Q55" s="15">
        <f t="shared" si="27"/>
        <v>0.0175069697253327</v>
      </c>
      <c r="R55" s="11">
        <f t="shared" si="28"/>
        <v>0.1264068</v>
      </c>
      <c r="S55" s="16">
        <f t="shared" si="29"/>
        <v>0.138497056529654</v>
      </c>
      <c r="T55" s="3">
        <v>0.01</v>
      </c>
      <c r="U55" s="17">
        <f t="shared" si="30"/>
        <v>0.00138497056529654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0.0204849705652965</v>
      </c>
      <c r="AR55" s="24">
        <f t="shared" si="36"/>
        <v>97.236</v>
      </c>
      <c r="AS55" s="1">
        <f t="shared" si="37"/>
        <v>0.13</v>
      </c>
      <c r="AT55" s="2">
        <f t="shared" si="41"/>
        <v>2.16666666666667</v>
      </c>
      <c r="AU55" s="1">
        <f t="shared" si="38"/>
        <v>3759.00311964607</v>
      </c>
      <c r="AV55" s="1">
        <f>SUM(AU44:AU55)</f>
        <v>65301.9146001463</v>
      </c>
    </row>
    <row r="56" s="1" customFormat="1" ht="16.8" spans="1:46">
      <c r="A56" s="6"/>
      <c r="B56" s="6"/>
      <c r="C56" s="8">
        <v>12</v>
      </c>
      <c r="D56" s="9">
        <v>5.42687096774194</v>
      </c>
      <c r="E56" s="12">
        <f t="shared" si="39"/>
        <v>11.4327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3.63474193548387</v>
      </c>
      <c r="E60" s="8"/>
      <c r="F60" s="8"/>
      <c r="G60" s="6">
        <v>1</v>
      </c>
      <c r="H60" s="11">
        <f t="shared" ref="H60:H71" si="42">E61</f>
        <v>3.63474193548387</v>
      </c>
      <c r="I60" s="11">
        <f t="shared" ref="I60:I71" si="43">H60+273.15</f>
        <v>276.784741935484</v>
      </c>
      <c r="J60" s="11">
        <f t="shared" ref="J60:J71" si="44">EXP(($C$18*(I60-$C$16))/($C$19*I60*$C$16))</f>
        <v>0.0278293933258965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0.0383962139717394</v>
      </c>
      <c r="Q60" s="15">
        <f t="shared" ref="Q60:Q71" si="48">P60*$B$62</f>
        <v>0.00383962139717394</v>
      </c>
      <c r="R60" s="11">
        <f t="shared" ref="R60:R71" si="49">L60*$B$62</f>
        <v>0.13797</v>
      </c>
      <c r="S60" s="16">
        <f t="shared" ref="S60:S71" si="50">Q60/R60</f>
        <v>0.0278293933258965</v>
      </c>
      <c r="T60" s="3">
        <v>0.01</v>
      </c>
      <c r="U60" s="17">
        <f t="shared" ref="U60:U71" si="51">S60*T60</f>
        <v>0.000278293933258965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0.012578293933259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3.28841935483871</v>
      </c>
      <c r="E61" s="12">
        <f t="shared" ref="E61:E72" si="60">D60</f>
        <v>3.63474193548387</v>
      </c>
      <c r="F61" s="8" t="s">
        <v>109</v>
      </c>
      <c r="G61" s="6">
        <v>2</v>
      </c>
      <c r="H61" s="11">
        <f t="shared" si="42"/>
        <v>3.28841935483871</v>
      </c>
      <c r="I61" s="11">
        <f t="shared" si="43"/>
        <v>276.438419354839</v>
      </c>
      <c r="J61" s="11">
        <f t="shared" si="44"/>
        <v>0.0266295488751405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2.72100378602826</v>
      </c>
      <c r="P61" s="11">
        <f t="shared" si="47"/>
        <v>0.0724591033094819</v>
      </c>
      <c r="Q61" s="15">
        <f t="shared" si="48"/>
        <v>0.00724591033094819</v>
      </c>
      <c r="R61" s="11">
        <f t="shared" si="49"/>
        <v>0.13797</v>
      </c>
      <c r="S61" s="16">
        <f t="shared" si="50"/>
        <v>0.0525180135605435</v>
      </c>
      <c r="T61" s="3">
        <v>0.01</v>
      </c>
      <c r="U61" s="17">
        <f t="shared" si="51"/>
        <v>0.000525180135605435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0.0128251801356054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8.62025</v>
      </c>
      <c r="E62" s="12">
        <f t="shared" si="60"/>
        <v>3.28841935483871</v>
      </c>
      <c r="F62" s="8" t="s">
        <v>109</v>
      </c>
      <c r="G62" s="6">
        <v>3</v>
      </c>
      <c r="H62" s="11">
        <f t="shared" si="42"/>
        <v>8.62025</v>
      </c>
      <c r="I62" s="11">
        <f t="shared" si="43"/>
        <v>281.77025</v>
      </c>
      <c r="J62" s="11">
        <f t="shared" si="44"/>
        <v>0.0518585091833912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4.02824468271878</v>
      </c>
      <c r="P62" s="11">
        <f t="shared" si="47"/>
        <v>0.208898763871719</v>
      </c>
      <c r="Q62" s="15">
        <f t="shared" si="48"/>
        <v>0.0208898763871719</v>
      </c>
      <c r="R62" s="11">
        <f t="shared" si="49"/>
        <v>0.13797</v>
      </c>
      <c r="S62" s="16">
        <f t="shared" si="50"/>
        <v>0.151408830812292</v>
      </c>
      <c r="T62" s="3">
        <v>0.01</v>
      </c>
      <c r="U62" s="17">
        <f t="shared" si="51"/>
        <v>0.00151408830812292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0.0138140883081229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ht="16.8" spans="1:47">
      <c r="A63" s="6"/>
      <c r="B63" s="6"/>
      <c r="C63" s="8">
        <v>3</v>
      </c>
      <c r="D63" s="9">
        <v>11.0554838709677</v>
      </c>
      <c r="E63" s="12">
        <f t="shared" si="60"/>
        <v>8.62025</v>
      </c>
      <c r="F63" s="8" t="s">
        <v>109</v>
      </c>
      <c r="G63" s="6">
        <v>4</v>
      </c>
      <c r="H63" s="11">
        <f t="shared" si="42"/>
        <v>11.0554838709677</v>
      </c>
      <c r="I63" s="11">
        <f t="shared" si="43"/>
        <v>284.205483870968</v>
      </c>
      <c r="J63" s="11">
        <f t="shared" si="44"/>
        <v>0.0697287361488667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5.19904591884706</v>
      </c>
      <c r="P63" s="11">
        <f t="shared" si="47"/>
        <v>0.362522901101129</v>
      </c>
      <c r="Q63" s="15">
        <f t="shared" si="48"/>
        <v>0.0362522901101129</v>
      </c>
      <c r="R63" s="11">
        <f t="shared" si="49"/>
        <v>0.13797</v>
      </c>
      <c r="S63" s="16">
        <f t="shared" si="50"/>
        <v>0.262754875046118</v>
      </c>
      <c r="T63" s="3">
        <v>0.01</v>
      </c>
      <c r="U63" s="17">
        <f t="shared" si="51"/>
        <v>0.00262754875046118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0.0149275487504612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ht="16.8" spans="1:47">
      <c r="A64" s="6"/>
      <c r="B64" s="6"/>
      <c r="C64" s="8">
        <v>4</v>
      </c>
      <c r="D64" s="9">
        <v>15.358</v>
      </c>
      <c r="E64" s="12">
        <f t="shared" si="60"/>
        <v>11.0554838709677</v>
      </c>
      <c r="F64" s="8" t="s">
        <v>109</v>
      </c>
      <c r="G64" s="6">
        <v>5</v>
      </c>
      <c r="H64" s="11">
        <f t="shared" si="42"/>
        <v>15.358</v>
      </c>
      <c r="I64" s="11">
        <f t="shared" si="43"/>
        <v>288.508</v>
      </c>
      <c r="J64" s="11">
        <f t="shared" si="44"/>
        <v>0.116224852438947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4.59469686685863</v>
      </c>
      <c r="O64" s="11">
        <f t="shared" si="61"/>
        <v>1.6215261508873</v>
      </c>
      <c r="P64" s="11">
        <f t="shared" si="47"/>
        <v>0.18846163761277</v>
      </c>
      <c r="Q64" s="15">
        <f t="shared" si="48"/>
        <v>0.018846163761277</v>
      </c>
      <c r="R64" s="11">
        <f t="shared" si="49"/>
        <v>0.13797</v>
      </c>
      <c r="S64" s="16">
        <f t="shared" si="50"/>
        <v>0.136596098871327</v>
      </c>
      <c r="T64" s="3">
        <v>0.01</v>
      </c>
      <c r="U64" s="17">
        <f t="shared" si="51"/>
        <v>0.00136596098871327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0.0194159609887133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ht="16.8" spans="1:47">
      <c r="A65" s="6"/>
      <c r="B65" s="6"/>
      <c r="C65" s="8">
        <v>5</v>
      </c>
      <c r="D65" s="9">
        <v>21.4555161290323</v>
      </c>
      <c r="E65" s="12">
        <f t="shared" si="60"/>
        <v>15.358</v>
      </c>
      <c r="F65" s="8" t="s">
        <v>111</v>
      </c>
      <c r="G65" s="6">
        <v>6</v>
      </c>
      <c r="H65" s="11">
        <f t="shared" si="42"/>
        <v>21.4555161290323</v>
      </c>
      <c r="I65" s="11">
        <f t="shared" si="43"/>
        <v>294.605516129032</v>
      </c>
      <c r="J65" s="11">
        <f t="shared" si="44"/>
        <v>0.233698646959078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2.81276451327453</v>
      </c>
      <c r="P65" s="11">
        <f t="shared" si="47"/>
        <v>0.657339260966766</v>
      </c>
      <c r="Q65" s="15">
        <f t="shared" si="48"/>
        <v>0.0657339260966766</v>
      </c>
      <c r="R65" s="11">
        <f t="shared" si="49"/>
        <v>0.13797</v>
      </c>
      <c r="S65" s="16">
        <f t="shared" si="50"/>
        <v>0.476436370926119</v>
      </c>
      <c r="T65" s="3">
        <v>0.01</v>
      </c>
      <c r="U65" s="17">
        <f t="shared" si="51"/>
        <v>0.00476436370926119</v>
      </c>
      <c r="V65" s="16"/>
      <c r="W65" s="3"/>
      <c r="X65" s="17"/>
      <c r="Y65" s="18">
        <v>0.05</v>
      </c>
      <c r="Z65" s="3">
        <v>0.06</v>
      </c>
      <c r="AA65" s="19">
        <f t="shared" si="52"/>
        <v>0.003</v>
      </c>
      <c r="AB65" s="3">
        <v>0.02</v>
      </c>
      <c r="AC65" s="3">
        <v>0.63</v>
      </c>
      <c r="AD65" s="19">
        <f t="shared" si="53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0.02</v>
      </c>
      <c r="AO65" s="3">
        <v>0.28</v>
      </c>
      <c r="AP65" s="3">
        <f t="shared" si="55"/>
        <v>0.0056</v>
      </c>
      <c r="AQ65" s="1">
        <f t="shared" si="56"/>
        <v>0.0279643637092612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ht="16.8" spans="1:47">
      <c r="A66" s="6"/>
      <c r="B66" s="6"/>
      <c r="C66" s="8">
        <v>6</v>
      </c>
      <c r="D66" s="9">
        <v>26.1322</v>
      </c>
      <c r="E66" s="12">
        <f t="shared" si="60"/>
        <v>21.4555161290323</v>
      </c>
      <c r="F66" s="8" t="s">
        <v>109</v>
      </c>
      <c r="G66" s="6">
        <v>7</v>
      </c>
      <c r="H66" s="11">
        <f t="shared" si="42"/>
        <v>26.1322</v>
      </c>
      <c r="I66" s="11">
        <f t="shared" si="43"/>
        <v>299.2822</v>
      </c>
      <c r="J66" s="11">
        <f t="shared" si="44"/>
        <v>0.39169633864959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3.53512525230776</v>
      </c>
      <c r="P66" s="11">
        <f t="shared" si="47"/>
        <v>1.38469561799666</v>
      </c>
      <c r="Q66" s="15">
        <f t="shared" si="48"/>
        <v>0.138469561799666</v>
      </c>
      <c r="R66" s="11">
        <f t="shared" si="49"/>
        <v>0.13797</v>
      </c>
      <c r="S66" s="16">
        <f t="shared" si="50"/>
        <v>1.00362080017153</v>
      </c>
      <c r="T66" s="3">
        <v>0.01</v>
      </c>
      <c r="U66" s="17">
        <f t="shared" si="51"/>
        <v>0.0100362080017153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0.0332362080017153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ht="16.8" spans="1:47">
      <c r="A67" s="6"/>
      <c r="B67" s="6"/>
      <c r="C67" s="8">
        <v>7</v>
      </c>
      <c r="D67" s="9">
        <v>27.9207419354839</v>
      </c>
      <c r="E67" s="12">
        <f t="shared" si="60"/>
        <v>26.1322</v>
      </c>
      <c r="F67" s="8" t="s">
        <v>109</v>
      </c>
      <c r="G67" s="6">
        <v>8</v>
      </c>
      <c r="H67" s="11">
        <f t="shared" si="42"/>
        <v>27.9207419354839</v>
      </c>
      <c r="I67" s="11">
        <f t="shared" si="43"/>
        <v>301.070741935484</v>
      </c>
      <c r="J67" s="11">
        <f t="shared" si="44"/>
        <v>0.475210251319204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3.5301296343111</v>
      </c>
      <c r="P67" s="11">
        <f t="shared" si="47"/>
        <v>1.67755379071035</v>
      </c>
      <c r="Q67" s="15">
        <f t="shared" si="48"/>
        <v>0.167755379071035</v>
      </c>
      <c r="R67" s="11">
        <f t="shared" si="49"/>
        <v>0.13797</v>
      </c>
      <c r="S67" s="16">
        <f t="shared" si="50"/>
        <v>1.21588301131431</v>
      </c>
      <c r="T67" s="3">
        <v>0.01</v>
      </c>
      <c r="U67" s="17">
        <f t="shared" si="51"/>
        <v>0.0121588301131431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0.0353588301131431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ht="16.8" spans="1:47">
      <c r="A68" s="6"/>
      <c r="B68" s="6"/>
      <c r="C68" s="8">
        <v>8</v>
      </c>
      <c r="D68" s="9">
        <v>27.1630967741936</v>
      </c>
      <c r="E68" s="12">
        <f t="shared" si="60"/>
        <v>27.9207419354839</v>
      </c>
      <c r="F68" s="8" t="s">
        <v>109</v>
      </c>
      <c r="G68" s="6">
        <v>9</v>
      </c>
      <c r="H68" s="11">
        <f t="shared" si="42"/>
        <v>27.1630967741936</v>
      </c>
      <c r="I68" s="11">
        <f t="shared" si="43"/>
        <v>300.313096774194</v>
      </c>
      <c r="J68" s="11">
        <f t="shared" si="44"/>
        <v>0.43797725989762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3.23227584360075</v>
      </c>
      <c r="P68" s="11">
        <f t="shared" si="47"/>
        <v>1.41566331721353</v>
      </c>
      <c r="Q68" s="15">
        <f t="shared" si="48"/>
        <v>0.141566331721353</v>
      </c>
      <c r="R68" s="11">
        <f t="shared" si="49"/>
        <v>0.13797</v>
      </c>
      <c r="S68" s="16">
        <f t="shared" si="50"/>
        <v>1.02606604132313</v>
      </c>
      <c r="T68" s="3">
        <v>0.01</v>
      </c>
      <c r="U68" s="17">
        <f t="shared" si="51"/>
        <v>0.0102606604132313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0.0283106604132313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ht="16.8" spans="1:47">
      <c r="A69" s="6"/>
      <c r="B69" s="6"/>
      <c r="C69" s="8">
        <v>9</v>
      </c>
      <c r="D69" s="9">
        <v>25.125</v>
      </c>
      <c r="E69" s="12">
        <f t="shared" si="60"/>
        <v>27.1630967741936</v>
      </c>
      <c r="F69" s="8" t="s">
        <v>109</v>
      </c>
      <c r="G69" s="6">
        <v>10</v>
      </c>
      <c r="H69" s="11">
        <f t="shared" si="42"/>
        <v>25.125</v>
      </c>
      <c r="I69" s="11">
        <f t="shared" si="43"/>
        <v>298.275</v>
      </c>
      <c r="J69" s="11">
        <f t="shared" si="44"/>
        <v>0.350944599349878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3.19631252638723</v>
      </c>
      <c r="P69" s="11">
        <f t="shared" si="47"/>
        <v>1.12172861896996</v>
      </c>
      <c r="Q69" s="15">
        <f t="shared" si="48"/>
        <v>0.112172861896996</v>
      </c>
      <c r="R69" s="11">
        <f t="shared" si="49"/>
        <v>0.13797</v>
      </c>
      <c r="S69" s="16">
        <f t="shared" si="50"/>
        <v>0.813023569594811</v>
      </c>
      <c r="T69" s="3">
        <v>0.01</v>
      </c>
      <c r="U69" s="17">
        <f t="shared" si="51"/>
        <v>0.00813023569594811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0.0261802356959481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ht="16.8" spans="1:47">
      <c r="A70" s="6"/>
      <c r="B70" s="6"/>
      <c r="C70" s="8">
        <v>10</v>
      </c>
      <c r="D70" s="9">
        <v>18.3718064516129</v>
      </c>
      <c r="E70" s="12">
        <f t="shared" si="60"/>
        <v>25.125</v>
      </c>
      <c r="F70" s="8" t="s">
        <v>109</v>
      </c>
      <c r="G70" s="6">
        <v>11</v>
      </c>
      <c r="H70" s="11">
        <f t="shared" si="42"/>
        <v>18.3718064516129</v>
      </c>
      <c r="I70" s="11">
        <f t="shared" si="43"/>
        <v>291.521806451613</v>
      </c>
      <c r="J70" s="11">
        <f t="shared" si="44"/>
        <v>0.16474975718448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1.9708547120464</v>
      </c>
      <c r="O70" s="11">
        <f t="shared" si="61"/>
        <v>1.48342919537086</v>
      </c>
      <c r="P70" s="11">
        <f t="shared" si="47"/>
        <v>0.244394599737718</v>
      </c>
      <c r="Q70" s="15">
        <f t="shared" si="48"/>
        <v>0.0244394599737718</v>
      </c>
      <c r="R70" s="11">
        <f t="shared" si="49"/>
        <v>0.13797</v>
      </c>
      <c r="S70" s="16">
        <f t="shared" si="50"/>
        <v>0.17713604387745</v>
      </c>
      <c r="T70" s="3">
        <v>0.01</v>
      </c>
      <c r="U70" s="17">
        <f t="shared" si="51"/>
        <v>0.0017713604387745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0.0140713604387745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ht="16.8" spans="1:48">
      <c r="A71" s="6"/>
      <c r="B71" s="6"/>
      <c r="C71" s="8">
        <v>11</v>
      </c>
      <c r="D71" s="9">
        <v>11.4327</v>
      </c>
      <c r="E71" s="12">
        <f t="shared" si="60"/>
        <v>18.3718064516129</v>
      </c>
      <c r="F71" s="8" t="s">
        <v>111</v>
      </c>
      <c r="G71" s="6">
        <v>12</v>
      </c>
      <c r="H71" s="11">
        <f t="shared" si="42"/>
        <v>11.4327</v>
      </c>
      <c r="I71" s="11">
        <f t="shared" si="43"/>
        <v>284.5827</v>
      </c>
      <c r="J71" s="11">
        <f t="shared" si="44"/>
        <v>0.0729682149587077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2.61873459563314</v>
      </c>
      <c r="P71" s="11">
        <f t="shared" si="47"/>
        <v>0.191084388893964</v>
      </c>
      <c r="Q71" s="15">
        <f t="shared" si="48"/>
        <v>0.0191084388893964</v>
      </c>
      <c r="R71" s="11">
        <f t="shared" si="49"/>
        <v>0.13797</v>
      </c>
      <c r="S71" s="16">
        <f t="shared" si="50"/>
        <v>0.138497056529654</v>
      </c>
      <c r="T71" s="3">
        <v>0.01</v>
      </c>
      <c r="U71" s="17">
        <f t="shared" si="51"/>
        <v>0.00138497056529654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0.0136849705652965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5.42687096774194</v>
      </c>
      <c r="E72" s="12">
        <f t="shared" si="60"/>
        <v>11.4327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3.63474193548387</v>
      </c>
      <c r="E76" s="8"/>
      <c r="F76" s="8"/>
      <c r="G76" s="6">
        <v>1</v>
      </c>
      <c r="H76" s="11">
        <f t="shared" ref="H76:H87" si="63">E77</f>
        <v>3.63474193548387</v>
      </c>
      <c r="I76" s="11">
        <f t="shared" ref="I76:I87" si="64">H76+273.15</f>
        <v>276.784741935484</v>
      </c>
      <c r="J76" s="11">
        <f t="shared" ref="J76:J87" si="65">EXP(($C$18*(I76-$C$16))/($C$19*I76*$C$16))</f>
        <v>0.0278293933258965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0.00217798629958742</v>
      </c>
      <c r="Q76" s="15">
        <f t="shared" ref="Q76:Q87" si="69">P76*$B$78</f>
        <v>0.000283138218946365</v>
      </c>
      <c r="R76" s="11">
        <f t="shared" ref="R76:R87" si="70">L76*$B$78</f>
        <v>0.0101740708333333</v>
      </c>
      <c r="S76" s="16">
        <f t="shared" ref="S76:S87" si="71">Q76/R76</f>
        <v>0.0278293933258966</v>
      </c>
      <c r="T76" s="3">
        <v>0.01</v>
      </c>
      <c r="U76" s="17">
        <f t="shared" ref="U76:U87" si="72">S76*T76</f>
        <v>0.000278293933258966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0.011878293933259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4.23333333333333</v>
      </c>
      <c r="AU76" s="1">
        <f t="shared" ref="AU76:AU87" si="79">AT76*10000*AS76*0.67*AR76*AQ76</f>
        <v>342.772596070605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3.28841935483871</v>
      </c>
      <c r="E77" s="12">
        <f t="shared" ref="E77:E88" si="80">D76</f>
        <v>3.63474193548387</v>
      </c>
      <c r="F77" s="8" t="s">
        <v>109</v>
      </c>
      <c r="G77" s="6">
        <v>2</v>
      </c>
      <c r="H77" s="11">
        <f t="shared" si="63"/>
        <v>3.28841935483871</v>
      </c>
      <c r="I77" s="11">
        <f t="shared" si="64"/>
        <v>276.438419354839</v>
      </c>
      <c r="J77" s="11">
        <f t="shared" si="65"/>
        <v>0.0266295488751405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0.154346180367079</v>
      </c>
      <c r="P77" s="11">
        <f t="shared" si="68"/>
        <v>0.00411016915377639</v>
      </c>
      <c r="Q77" s="15">
        <f t="shared" si="69"/>
        <v>0.00053432198999093</v>
      </c>
      <c r="R77" s="11">
        <f t="shared" si="70"/>
        <v>0.0101740708333333</v>
      </c>
      <c r="S77" s="16">
        <f t="shared" si="71"/>
        <v>0.0525180135605437</v>
      </c>
      <c r="T77" s="3">
        <v>0.01</v>
      </c>
      <c r="U77" s="17">
        <f t="shared" si="72"/>
        <v>0.000525180135605437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0.0121251801356054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4.23333333333333</v>
      </c>
      <c r="AU77" s="1">
        <f t="shared" si="79"/>
        <v>349.897005096664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8.62025</v>
      </c>
      <c r="E78" s="12">
        <f t="shared" si="80"/>
        <v>3.28841935483871</v>
      </c>
      <c r="F78" s="8" t="s">
        <v>109</v>
      </c>
      <c r="G78" s="6">
        <v>3</v>
      </c>
      <c r="H78" s="11">
        <f t="shared" si="63"/>
        <v>8.62025</v>
      </c>
      <c r="I78" s="11">
        <f t="shared" si="64"/>
        <v>281.77025</v>
      </c>
      <c r="J78" s="11">
        <f t="shared" si="65"/>
        <v>0.0518585091833912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0.228498094546636</v>
      </c>
      <c r="P78" s="11">
        <f t="shared" si="68"/>
        <v>0.0118495705344341</v>
      </c>
      <c r="Q78" s="15">
        <f t="shared" si="69"/>
        <v>0.00154044416947644</v>
      </c>
      <c r="R78" s="11">
        <f t="shared" si="70"/>
        <v>0.0101740708333333</v>
      </c>
      <c r="S78" s="16">
        <f t="shared" si="71"/>
        <v>0.151408830812292</v>
      </c>
      <c r="T78" s="3">
        <v>0.01</v>
      </c>
      <c r="U78" s="17">
        <f t="shared" si="72"/>
        <v>0.00151408830812292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0.0131140883081229</v>
      </c>
      <c r="AR78" s="24">
        <f t="shared" si="77"/>
        <v>7.82620833333333</v>
      </c>
      <c r="AS78" s="1">
        <f t="shared" si="78"/>
        <v>0.13</v>
      </c>
      <c r="AT78" s="2">
        <f t="shared" si="82"/>
        <v>4.23333333333333</v>
      </c>
      <c r="AU78" s="1">
        <f t="shared" si="79"/>
        <v>378.433983847472</v>
      </c>
    </row>
    <row r="79" s="1" customFormat="1" ht="16.8" spans="1:47">
      <c r="A79" s="6"/>
      <c r="B79" s="6"/>
      <c r="C79" s="8">
        <v>3</v>
      </c>
      <c r="D79" s="9">
        <v>11.0554838709677</v>
      </c>
      <c r="E79" s="12">
        <f t="shared" si="80"/>
        <v>8.62025</v>
      </c>
      <c r="F79" s="8" t="s">
        <v>109</v>
      </c>
      <c r="G79" s="6">
        <v>4</v>
      </c>
      <c r="H79" s="11">
        <f t="shared" si="63"/>
        <v>11.0554838709677</v>
      </c>
      <c r="I79" s="11">
        <f t="shared" si="64"/>
        <v>284.205483870968</v>
      </c>
      <c r="J79" s="11">
        <f t="shared" si="65"/>
        <v>0.0697287361488667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0.294910607345535</v>
      </c>
      <c r="P79" s="11">
        <f t="shared" si="68"/>
        <v>0.0205637439270989</v>
      </c>
      <c r="Q79" s="15">
        <f t="shared" si="69"/>
        <v>0.00267328671052285</v>
      </c>
      <c r="R79" s="11">
        <f t="shared" si="70"/>
        <v>0.0101740708333333</v>
      </c>
      <c r="S79" s="16">
        <f t="shared" si="71"/>
        <v>0.262754875046119</v>
      </c>
      <c r="T79" s="3">
        <v>0.01</v>
      </c>
      <c r="U79" s="17">
        <f t="shared" si="72"/>
        <v>0.00262754875046119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0.0142275487504612</v>
      </c>
      <c r="AR79" s="24">
        <f t="shared" si="77"/>
        <v>7.82620833333333</v>
      </c>
      <c r="AS79" s="1">
        <f t="shared" si="78"/>
        <v>0.13</v>
      </c>
      <c r="AT79" s="2">
        <f t="shared" si="82"/>
        <v>4.23333333333333</v>
      </c>
      <c r="AU79" s="1">
        <f t="shared" si="79"/>
        <v>410.565174453353</v>
      </c>
    </row>
    <row r="80" s="1" customFormat="1" ht="16.8" spans="1:47">
      <c r="A80" s="6"/>
      <c r="B80" s="6"/>
      <c r="C80" s="8">
        <v>4</v>
      </c>
      <c r="D80" s="9">
        <v>15.358</v>
      </c>
      <c r="E80" s="12">
        <f t="shared" si="80"/>
        <v>11.0554838709677</v>
      </c>
      <c r="F80" s="8" t="s">
        <v>109</v>
      </c>
      <c r="G80" s="6">
        <v>5</v>
      </c>
      <c r="H80" s="11">
        <f t="shared" si="63"/>
        <v>15.358</v>
      </c>
      <c r="I80" s="11">
        <f t="shared" si="64"/>
        <v>288.508</v>
      </c>
      <c r="J80" s="11">
        <f t="shared" si="65"/>
        <v>0.116224852438947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0.260629520247515</v>
      </c>
      <c r="O80" s="11">
        <f t="shared" si="81"/>
        <v>0.0919794265042551</v>
      </c>
      <c r="P80" s="11">
        <f t="shared" si="68"/>
        <v>0.010690295272876</v>
      </c>
      <c r="Q80" s="15">
        <f t="shared" si="69"/>
        <v>0.00138973838547389</v>
      </c>
      <c r="R80" s="11">
        <f t="shared" si="70"/>
        <v>0.0101740708333333</v>
      </c>
      <c r="S80" s="16">
        <f t="shared" si="71"/>
        <v>0.136596098871328</v>
      </c>
      <c r="T80" s="3">
        <v>0.01</v>
      </c>
      <c r="U80" s="17">
        <f t="shared" si="72"/>
        <v>0.00136596098871328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0.0204659609887133</v>
      </c>
      <c r="AR80" s="24">
        <f t="shared" si="77"/>
        <v>7.82620833333333</v>
      </c>
      <c r="AS80" s="1">
        <f t="shared" si="78"/>
        <v>0.13</v>
      </c>
      <c r="AT80" s="2">
        <f t="shared" si="82"/>
        <v>4.23333333333333</v>
      </c>
      <c r="AU80" s="1">
        <f t="shared" si="79"/>
        <v>590.587387262631</v>
      </c>
    </row>
    <row r="81" s="1" customFormat="1" ht="16.8" spans="1:47">
      <c r="A81" s="6"/>
      <c r="B81" s="6"/>
      <c r="C81" s="8">
        <v>5</v>
      </c>
      <c r="D81" s="9">
        <v>21.4555161290323</v>
      </c>
      <c r="E81" s="12">
        <f t="shared" si="80"/>
        <v>15.358</v>
      </c>
      <c r="F81" s="8" t="s">
        <v>111</v>
      </c>
      <c r="G81" s="6">
        <v>6</v>
      </c>
      <c r="H81" s="11">
        <f t="shared" si="63"/>
        <v>21.4555161290323</v>
      </c>
      <c r="I81" s="11">
        <f t="shared" si="64"/>
        <v>294.605516129032</v>
      </c>
      <c r="J81" s="11">
        <f t="shared" si="65"/>
        <v>0.233698646959078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0.159551214564712</v>
      </c>
      <c r="P81" s="11">
        <f t="shared" si="68"/>
        <v>0.0372869029644508</v>
      </c>
      <c r="Q81" s="15">
        <f t="shared" si="69"/>
        <v>0.0048472973853786</v>
      </c>
      <c r="R81" s="11">
        <f t="shared" si="70"/>
        <v>0.0101740708333333</v>
      </c>
      <c r="S81" s="16">
        <f t="shared" si="71"/>
        <v>0.47643637092612</v>
      </c>
      <c r="T81" s="3">
        <v>0.01</v>
      </c>
      <c r="U81" s="17">
        <f t="shared" si="72"/>
        <v>0.0047643637092612</v>
      </c>
      <c r="V81" s="16"/>
      <c r="W81" s="3"/>
      <c r="X81" s="17"/>
      <c r="Y81" s="18">
        <v>0.05</v>
      </c>
      <c r="Z81" s="3">
        <v>0.17</v>
      </c>
      <c r="AA81" s="19">
        <f t="shared" si="73"/>
        <v>0.0085</v>
      </c>
      <c r="AB81" s="3">
        <v>0.02</v>
      </c>
      <c r="AC81" s="3">
        <v>0.03</v>
      </c>
      <c r="AD81" s="19">
        <f t="shared" si="74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5"/>
        <v>0.0158</v>
      </c>
      <c r="AQ81" s="1">
        <f t="shared" si="76"/>
        <v>0.0296643637092612</v>
      </c>
      <c r="AR81" s="24">
        <f t="shared" si="77"/>
        <v>7.82620833333333</v>
      </c>
      <c r="AS81" s="1">
        <f t="shared" si="78"/>
        <v>0.13</v>
      </c>
      <c r="AT81" s="2">
        <f t="shared" si="82"/>
        <v>4.23333333333333</v>
      </c>
      <c r="AU81" s="1">
        <f t="shared" si="79"/>
        <v>856.026211890205</v>
      </c>
    </row>
    <row r="82" s="1" customFormat="1" ht="16.8" spans="1:47">
      <c r="A82" s="6"/>
      <c r="B82" s="6"/>
      <c r="C82" s="8">
        <v>6</v>
      </c>
      <c r="D82" s="9">
        <v>26.1322</v>
      </c>
      <c r="E82" s="12">
        <f t="shared" si="80"/>
        <v>21.4555161290323</v>
      </c>
      <c r="F82" s="8" t="s">
        <v>109</v>
      </c>
      <c r="G82" s="6">
        <v>7</v>
      </c>
      <c r="H82" s="11">
        <f t="shared" si="63"/>
        <v>26.1322</v>
      </c>
      <c r="I82" s="11">
        <f t="shared" si="64"/>
        <v>299.2822</v>
      </c>
      <c r="J82" s="11">
        <f t="shared" si="65"/>
        <v>0.39169633864959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0.200526394933595</v>
      </c>
      <c r="P82" s="11">
        <f t="shared" si="68"/>
        <v>0.0785454546980908</v>
      </c>
      <c r="Q82" s="15">
        <f t="shared" si="69"/>
        <v>0.0102109091107518</v>
      </c>
      <c r="R82" s="11">
        <f t="shared" si="70"/>
        <v>0.0101740708333333</v>
      </c>
      <c r="S82" s="16">
        <f t="shared" si="71"/>
        <v>1.00362080017153</v>
      </c>
      <c r="T82" s="3">
        <v>0.01</v>
      </c>
      <c r="U82" s="17">
        <f t="shared" si="72"/>
        <v>0.0100362080017153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5"/>
        <v>0.0158</v>
      </c>
      <c r="AQ82" s="1">
        <f t="shared" si="76"/>
        <v>0.0349362080017153</v>
      </c>
      <c r="AR82" s="24">
        <f t="shared" si="77"/>
        <v>7.82620833333333</v>
      </c>
      <c r="AS82" s="1">
        <f t="shared" si="78"/>
        <v>0.13</v>
      </c>
      <c r="AT82" s="2">
        <f t="shared" si="82"/>
        <v>4.23333333333333</v>
      </c>
      <c r="AU82" s="1">
        <f t="shared" si="79"/>
        <v>1008.15611912754</v>
      </c>
    </row>
    <row r="83" s="1" customFormat="1" ht="16.8" spans="1:47">
      <c r="A83" s="6"/>
      <c r="B83" s="6"/>
      <c r="C83" s="8">
        <v>7</v>
      </c>
      <c r="D83" s="9">
        <v>27.9207419354839</v>
      </c>
      <c r="E83" s="12">
        <f t="shared" si="80"/>
        <v>26.1322</v>
      </c>
      <c r="F83" s="8" t="s">
        <v>109</v>
      </c>
      <c r="G83" s="6">
        <v>8</v>
      </c>
      <c r="H83" s="11">
        <f t="shared" si="63"/>
        <v>27.9207419354839</v>
      </c>
      <c r="I83" s="11">
        <f t="shared" si="64"/>
        <v>301.070741935484</v>
      </c>
      <c r="J83" s="11">
        <f t="shared" si="65"/>
        <v>0.475210251319204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0.200243023568837</v>
      </c>
      <c r="P83" s="11">
        <f t="shared" si="68"/>
        <v>0.0951575375550645</v>
      </c>
      <c r="Q83" s="15">
        <f t="shared" si="69"/>
        <v>0.0123704798821584</v>
      </c>
      <c r="R83" s="11">
        <f t="shared" si="70"/>
        <v>0.0101740708333333</v>
      </c>
      <c r="S83" s="16">
        <f t="shared" si="71"/>
        <v>1.21588301131431</v>
      </c>
      <c r="T83" s="3">
        <v>0.01</v>
      </c>
      <c r="U83" s="17">
        <f t="shared" si="72"/>
        <v>0.0121588301131431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5"/>
        <v>0.0158</v>
      </c>
      <c r="AQ83" s="1">
        <f t="shared" si="76"/>
        <v>0.0370588301131431</v>
      </c>
      <c r="AR83" s="24">
        <f t="shared" si="77"/>
        <v>7.82620833333333</v>
      </c>
      <c r="AS83" s="1">
        <f t="shared" si="78"/>
        <v>0.13</v>
      </c>
      <c r="AT83" s="2">
        <f t="shared" si="82"/>
        <v>4.23333333333333</v>
      </c>
      <c r="AU83" s="1">
        <f t="shared" si="79"/>
        <v>1069.40874477387</v>
      </c>
    </row>
    <row r="84" s="1" customFormat="1" ht="16.8" spans="1:47">
      <c r="A84" s="6"/>
      <c r="B84" s="6"/>
      <c r="C84" s="8">
        <v>8</v>
      </c>
      <c r="D84" s="9">
        <v>27.1630967741936</v>
      </c>
      <c r="E84" s="12">
        <f t="shared" si="80"/>
        <v>27.9207419354839</v>
      </c>
      <c r="F84" s="8" t="s">
        <v>109</v>
      </c>
      <c r="G84" s="6">
        <v>9</v>
      </c>
      <c r="H84" s="11">
        <f t="shared" si="63"/>
        <v>27.1630967741936</v>
      </c>
      <c r="I84" s="11">
        <f t="shared" si="64"/>
        <v>300.313096774194</v>
      </c>
      <c r="J84" s="11">
        <f t="shared" si="65"/>
        <v>0.43797725989762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0.183347569347106</v>
      </c>
      <c r="P84" s="11">
        <f t="shared" si="68"/>
        <v>0.0803020660315344</v>
      </c>
      <c r="Q84" s="15">
        <f t="shared" si="69"/>
        <v>0.0104392685840995</v>
      </c>
      <c r="R84" s="11">
        <f t="shared" si="70"/>
        <v>0.0101740708333333</v>
      </c>
      <c r="S84" s="16">
        <f t="shared" si="71"/>
        <v>1.02606604132314</v>
      </c>
      <c r="T84" s="3">
        <v>0.01</v>
      </c>
      <c r="U84" s="17">
        <f t="shared" si="72"/>
        <v>0.0102606604132314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0.0293606604132314</v>
      </c>
      <c r="AR84" s="24">
        <f t="shared" si="77"/>
        <v>7.82620833333333</v>
      </c>
      <c r="AS84" s="1">
        <f t="shared" si="78"/>
        <v>0.13</v>
      </c>
      <c r="AT84" s="2">
        <f t="shared" si="82"/>
        <v>4.23333333333333</v>
      </c>
      <c r="AU84" s="1">
        <f t="shared" si="79"/>
        <v>847.262228796316</v>
      </c>
    </row>
    <row r="85" s="1" customFormat="1" ht="16.8" spans="1:47">
      <c r="A85" s="6"/>
      <c r="B85" s="6"/>
      <c r="C85" s="8">
        <v>9</v>
      </c>
      <c r="D85" s="9">
        <v>25.125</v>
      </c>
      <c r="E85" s="12">
        <f t="shared" si="80"/>
        <v>27.1630967741936</v>
      </c>
      <c r="F85" s="8" t="s">
        <v>109</v>
      </c>
      <c r="G85" s="6">
        <v>10</v>
      </c>
      <c r="H85" s="11">
        <f t="shared" si="63"/>
        <v>25.125</v>
      </c>
      <c r="I85" s="11">
        <f t="shared" si="64"/>
        <v>298.275</v>
      </c>
      <c r="J85" s="11">
        <f t="shared" si="65"/>
        <v>0.350944599349878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0.181307586648905</v>
      </c>
      <c r="P85" s="11">
        <f t="shared" si="68"/>
        <v>0.0636289183555933</v>
      </c>
      <c r="Q85" s="15">
        <f t="shared" si="69"/>
        <v>0.00827175938622712</v>
      </c>
      <c r="R85" s="11">
        <f t="shared" si="70"/>
        <v>0.0101740708333333</v>
      </c>
      <c r="S85" s="16">
        <f t="shared" si="71"/>
        <v>0.813023569594814</v>
      </c>
      <c r="T85" s="3">
        <v>0.01</v>
      </c>
      <c r="U85" s="17">
        <f t="shared" si="72"/>
        <v>0.00813023569594814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0.0272302356959481</v>
      </c>
      <c r="AR85" s="24">
        <f t="shared" si="77"/>
        <v>7.82620833333333</v>
      </c>
      <c r="AS85" s="1">
        <f t="shared" si="78"/>
        <v>0.13</v>
      </c>
      <c r="AT85" s="2">
        <f t="shared" si="82"/>
        <v>4.23333333333333</v>
      </c>
      <c r="AU85" s="1">
        <f t="shared" si="79"/>
        <v>785.784442913994</v>
      </c>
    </row>
    <row r="86" s="1" customFormat="1" ht="16.8" spans="1:47">
      <c r="A86" s="6"/>
      <c r="B86" s="6"/>
      <c r="C86" s="8">
        <v>10</v>
      </c>
      <c r="D86" s="9">
        <v>18.3718064516129</v>
      </c>
      <c r="E86" s="12">
        <f t="shared" si="80"/>
        <v>25.125</v>
      </c>
      <c r="F86" s="8" t="s">
        <v>109</v>
      </c>
      <c r="G86" s="6">
        <v>11</v>
      </c>
      <c r="H86" s="11">
        <f t="shared" si="63"/>
        <v>18.3718064516129</v>
      </c>
      <c r="I86" s="11">
        <f t="shared" si="64"/>
        <v>291.521806451613</v>
      </c>
      <c r="J86" s="11">
        <f t="shared" si="65"/>
        <v>0.16474975718448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0.111794734878646</v>
      </c>
      <c r="O86" s="11">
        <f t="shared" si="81"/>
        <v>0.0841460167479989</v>
      </c>
      <c r="P86" s="11">
        <f t="shared" si="68"/>
        <v>0.013863035827274</v>
      </c>
      <c r="Q86" s="15">
        <f t="shared" si="69"/>
        <v>0.00180219465754562</v>
      </c>
      <c r="R86" s="11">
        <f t="shared" si="70"/>
        <v>0.0101740708333333</v>
      </c>
      <c r="S86" s="16">
        <f t="shared" si="71"/>
        <v>0.177136043877451</v>
      </c>
      <c r="T86" s="3">
        <v>0.01</v>
      </c>
      <c r="U86" s="17">
        <f t="shared" si="72"/>
        <v>0.00177136043877451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0.0133713604387745</v>
      </c>
      <c r="AR86" s="24">
        <f t="shared" si="77"/>
        <v>7.82620833333333</v>
      </c>
      <c r="AS86" s="1">
        <f t="shared" si="78"/>
        <v>0.13</v>
      </c>
      <c r="AT86" s="2">
        <f t="shared" si="82"/>
        <v>4.23333333333333</v>
      </c>
      <c r="AU86" s="1">
        <f t="shared" si="79"/>
        <v>385.858100190741</v>
      </c>
    </row>
    <row r="87" s="1" customFormat="1" ht="16.8" spans="1:48">
      <c r="A87" s="6"/>
      <c r="B87" s="6"/>
      <c r="C87" s="8">
        <v>11</v>
      </c>
      <c r="D87" s="9">
        <v>11.4327</v>
      </c>
      <c r="E87" s="12">
        <f t="shared" si="80"/>
        <v>18.3718064516129</v>
      </c>
      <c r="F87" s="8" t="s">
        <v>111</v>
      </c>
      <c r="G87" s="6">
        <v>12</v>
      </c>
      <c r="H87" s="11">
        <f t="shared" si="63"/>
        <v>11.4327</v>
      </c>
      <c r="I87" s="11">
        <f t="shared" si="64"/>
        <v>284.5827</v>
      </c>
      <c r="J87" s="11">
        <f t="shared" si="65"/>
        <v>0.0729682149587077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0.148545064254058</v>
      </c>
      <c r="P87" s="11">
        <f t="shared" si="68"/>
        <v>0.0108390681795452</v>
      </c>
      <c r="Q87" s="15">
        <f t="shared" si="69"/>
        <v>0.00140907886334087</v>
      </c>
      <c r="R87" s="11">
        <f t="shared" si="70"/>
        <v>0.0101740708333333</v>
      </c>
      <c r="S87" s="16">
        <f t="shared" si="71"/>
        <v>0.138497056529655</v>
      </c>
      <c r="T87" s="3">
        <v>0.01</v>
      </c>
      <c r="U87" s="17">
        <f t="shared" si="72"/>
        <v>0.00138497056529655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0.0129849705652965</v>
      </c>
      <c r="AR87" s="24">
        <f t="shared" si="77"/>
        <v>7.82620833333333</v>
      </c>
      <c r="AS87" s="1">
        <f t="shared" si="78"/>
        <v>0.13</v>
      </c>
      <c r="AT87" s="2">
        <f t="shared" si="82"/>
        <v>4.23333333333333</v>
      </c>
      <c r="AU87" s="1">
        <f t="shared" si="79"/>
        <v>374.708025881113</v>
      </c>
      <c r="AV87" s="1">
        <f>SUM(AU76:AU87)</f>
        <v>7399.4600203045</v>
      </c>
    </row>
    <row r="88" s="1" customFormat="1" ht="16.8" spans="1:46">
      <c r="A88" s="6"/>
      <c r="B88" s="6"/>
      <c r="C88" s="8">
        <v>12</v>
      </c>
      <c r="D88" s="9">
        <v>5.42687096774194</v>
      </c>
      <c r="E88" s="12">
        <f t="shared" si="80"/>
        <v>11.4327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3.63474193548387</v>
      </c>
      <c r="E91" s="8"/>
      <c r="F91" s="8"/>
      <c r="G91" s="6">
        <v>1</v>
      </c>
      <c r="H91" s="11">
        <f t="shared" ref="H91:H102" si="83">E92</f>
        <v>3.63474193548387</v>
      </c>
      <c r="I91" s="11">
        <f t="shared" ref="I91:I102" si="84">H91+273.15</f>
        <v>276.784741935484</v>
      </c>
      <c r="J91" s="11">
        <f t="shared" ref="J91:J102" si="85">EXP(($C$18*(I91-$C$16))/($C$19*I91*$C$16))</f>
        <v>0.0278293933258965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0.00211280754130206</v>
      </c>
      <c r="Q91" s="15">
        <f t="shared" ref="Q91:Q102" si="89">P91*$B$93</f>
        <v>0.000380305357434371</v>
      </c>
      <c r="R91" s="11">
        <f t="shared" ref="R91:R102" si="90">L91*$B$93</f>
        <v>0.0136656</v>
      </c>
      <c r="S91" s="16">
        <f t="shared" ref="S91:S102" si="91">Q91/R91</f>
        <v>0.0278293933258965</v>
      </c>
      <c r="T91" s="3">
        <v>0.01</v>
      </c>
      <c r="U91" s="17">
        <f t="shared" ref="U91:U102" si="92">S91*T91</f>
        <v>0.000278293933258965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0.015078293933259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51.6666666666667</v>
      </c>
      <c r="AU91" s="1">
        <f t="shared" ref="AU91:AU102" si="98">AT91*10000*AS91*0.67*AR91*AQ91</f>
        <v>7132.90033389855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3.28841935483871</v>
      </c>
      <c r="E92" s="12">
        <f t="shared" ref="E92:E103" si="99">D91</f>
        <v>3.63474193548387</v>
      </c>
      <c r="F92" s="8" t="s">
        <v>109</v>
      </c>
      <c r="G92" s="6">
        <v>2</v>
      </c>
      <c r="H92" s="11">
        <f t="shared" si="83"/>
        <v>3.28841935483871</v>
      </c>
      <c r="I92" s="11">
        <f t="shared" si="84"/>
        <v>276.438419354839</v>
      </c>
      <c r="J92" s="11">
        <f t="shared" si="85"/>
        <v>0.0266295488751405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0.149727192458698</v>
      </c>
      <c r="P92" s="11">
        <f t="shared" si="88"/>
        <v>0.00398716758951646</v>
      </c>
      <c r="Q92" s="15">
        <f t="shared" si="89"/>
        <v>0.000717690166112964</v>
      </c>
      <c r="R92" s="11">
        <f t="shared" si="90"/>
        <v>0.0136656</v>
      </c>
      <c r="S92" s="16">
        <f t="shared" si="91"/>
        <v>0.0525180135605435</v>
      </c>
      <c r="T92" s="3">
        <v>0.01</v>
      </c>
      <c r="U92" s="17">
        <f t="shared" si="92"/>
        <v>0.000525180135605435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0.0153251801356054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51.6666666666667</v>
      </c>
      <c r="AU92" s="1">
        <f t="shared" si="98"/>
        <v>7249.69170850275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8.62025</v>
      </c>
      <c r="E93" s="12">
        <f t="shared" si="99"/>
        <v>3.28841935483871</v>
      </c>
      <c r="F93" s="8" t="s">
        <v>109</v>
      </c>
      <c r="G93" s="6">
        <v>3</v>
      </c>
      <c r="H93" s="11">
        <f t="shared" si="83"/>
        <v>8.62025</v>
      </c>
      <c r="I93" s="11">
        <f t="shared" si="84"/>
        <v>281.77025</v>
      </c>
      <c r="J93" s="11">
        <f t="shared" si="85"/>
        <v>0.0518585091833912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0.221660024869181</v>
      </c>
      <c r="P93" s="11">
        <f t="shared" si="88"/>
        <v>0.0114949584352692</v>
      </c>
      <c r="Q93" s="15">
        <f t="shared" si="89"/>
        <v>0.00206909251834845</v>
      </c>
      <c r="R93" s="11">
        <f t="shared" si="90"/>
        <v>0.0136656</v>
      </c>
      <c r="S93" s="16">
        <f t="shared" si="91"/>
        <v>0.151408830812292</v>
      </c>
      <c r="T93" s="3">
        <v>0.01</v>
      </c>
      <c r="U93" s="17">
        <f t="shared" si="92"/>
        <v>0.00151408830812292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0.0163140883081229</v>
      </c>
      <c r="AR93" s="24">
        <f t="shared" si="96"/>
        <v>7.592</v>
      </c>
      <c r="AS93" s="1">
        <f t="shared" si="97"/>
        <v>0.18</v>
      </c>
      <c r="AT93" s="2">
        <f t="shared" si="101"/>
        <v>51.6666666666667</v>
      </c>
      <c r="AU93" s="1">
        <f t="shared" si="98"/>
        <v>7717.50215610161</v>
      </c>
    </row>
    <row r="94" s="1" customFormat="1" ht="16.8" spans="1:47">
      <c r="A94" s="6"/>
      <c r="B94" s="6"/>
      <c r="C94" s="8">
        <v>3</v>
      </c>
      <c r="D94" s="9">
        <v>11.0554838709677</v>
      </c>
      <c r="E94" s="12">
        <f t="shared" si="99"/>
        <v>8.62025</v>
      </c>
      <c r="F94" s="8" t="s">
        <v>109</v>
      </c>
      <c r="G94" s="6">
        <v>4</v>
      </c>
      <c r="H94" s="11">
        <f t="shared" si="83"/>
        <v>11.0554838709677</v>
      </c>
      <c r="I94" s="11">
        <f t="shared" si="84"/>
        <v>284.205483870968</v>
      </c>
      <c r="J94" s="11">
        <f t="shared" si="85"/>
        <v>0.0697287361488667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0.286085066433912</v>
      </c>
      <c r="P94" s="11">
        <f t="shared" si="88"/>
        <v>0.0199483501135013</v>
      </c>
      <c r="Q94" s="15">
        <f t="shared" si="89"/>
        <v>0.00359070302043023</v>
      </c>
      <c r="R94" s="11">
        <f t="shared" si="90"/>
        <v>0.0136656</v>
      </c>
      <c r="S94" s="16">
        <f t="shared" si="91"/>
        <v>0.262754875046118</v>
      </c>
      <c r="T94" s="3">
        <v>0.01</v>
      </c>
      <c r="U94" s="17">
        <f t="shared" si="92"/>
        <v>0.00262754875046118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0.0174275487504612</v>
      </c>
      <c r="AR94" s="24">
        <f t="shared" si="96"/>
        <v>7.592</v>
      </c>
      <c r="AS94" s="1">
        <f t="shared" si="97"/>
        <v>0.18</v>
      </c>
      <c r="AT94" s="2">
        <f t="shared" si="101"/>
        <v>51.6666666666667</v>
      </c>
      <c r="AU94" s="1">
        <f t="shared" si="98"/>
        <v>8244.23299157227</v>
      </c>
    </row>
    <row r="95" s="1" customFormat="1" ht="16.8" spans="1:47">
      <c r="A95" s="6"/>
      <c r="B95" s="6"/>
      <c r="C95" s="8">
        <v>4</v>
      </c>
      <c r="D95" s="9">
        <v>15.358</v>
      </c>
      <c r="E95" s="12">
        <f t="shared" si="99"/>
        <v>11.0554838709677</v>
      </c>
      <c r="F95" s="8" t="s">
        <v>109</v>
      </c>
      <c r="G95" s="6">
        <v>5</v>
      </c>
      <c r="H95" s="11">
        <f t="shared" si="83"/>
        <v>15.358</v>
      </c>
      <c r="I95" s="11">
        <f t="shared" si="84"/>
        <v>288.508</v>
      </c>
      <c r="J95" s="11">
        <f t="shared" si="85"/>
        <v>0.116224852438947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0.252829880504391</v>
      </c>
      <c r="O95" s="11">
        <f t="shared" si="100"/>
        <v>0.0892268358160205</v>
      </c>
      <c r="P95" s="11">
        <f t="shared" si="88"/>
        <v>0.0103703758263112</v>
      </c>
      <c r="Q95" s="15">
        <f t="shared" si="89"/>
        <v>0.00186666764873601</v>
      </c>
      <c r="R95" s="11">
        <f t="shared" si="90"/>
        <v>0.0136656</v>
      </c>
      <c r="S95" s="16">
        <f t="shared" si="91"/>
        <v>0.136596098871327</v>
      </c>
      <c r="T95" s="3">
        <v>0.01</v>
      </c>
      <c r="U95" s="17">
        <f t="shared" si="92"/>
        <v>0.00136596098871327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0.0284659609887133</v>
      </c>
      <c r="AR95" s="24">
        <f t="shared" si="96"/>
        <v>7.592</v>
      </c>
      <c r="AS95" s="1">
        <f t="shared" si="97"/>
        <v>0.18</v>
      </c>
      <c r="AT95" s="2">
        <f t="shared" si="101"/>
        <v>51.6666666666667</v>
      </c>
      <c r="AU95" s="1">
        <f t="shared" si="98"/>
        <v>13466.0369097375</v>
      </c>
    </row>
    <row r="96" s="1" customFormat="1" ht="16.8" spans="1:47">
      <c r="A96" s="6"/>
      <c r="B96" s="6"/>
      <c r="C96" s="8">
        <v>5</v>
      </c>
      <c r="D96" s="9">
        <v>21.4555161290323</v>
      </c>
      <c r="E96" s="12">
        <f t="shared" si="99"/>
        <v>15.358</v>
      </c>
      <c r="F96" s="8" t="s">
        <v>111</v>
      </c>
      <c r="G96" s="6">
        <v>6</v>
      </c>
      <c r="H96" s="11">
        <f t="shared" si="83"/>
        <v>21.4555161290323</v>
      </c>
      <c r="I96" s="11">
        <f t="shared" si="84"/>
        <v>294.605516129032</v>
      </c>
      <c r="J96" s="11">
        <f t="shared" si="85"/>
        <v>0.233698646959078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0.154776459989709</v>
      </c>
      <c r="P96" s="11">
        <f t="shared" si="88"/>
        <v>0.0361710492807109</v>
      </c>
      <c r="Q96" s="15">
        <f t="shared" si="89"/>
        <v>0.00651078887052796</v>
      </c>
      <c r="R96" s="11">
        <f t="shared" si="90"/>
        <v>0.0136656</v>
      </c>
      <c r="S96" s="16">
        <f t="shared" si="91"/>
        <v>0.476436370926119</v>
      </c>
      <c r="T96" s="3">
        <v>0.01</v>
      </c>
      <c r="U96" s="17">
        <f t="shared" si="92"/>
        <v>0.00476436370926119</v>
      </c>
      <c r="V96" s="16"/>
      <c r="W96" s="3"/>
      <c r="X96" s="17"/>
      <c r="Y96" s="18">
        <v>0.05</v>
      </c>
      <c r="Z96" s="3">
        <v>0.49</v>
      </c>
      <c r="AA96" s="19">
        <f t="shared" si="93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4"/>
        <v>0.01</v>
      </c>
      <c r="AQ96" s="1">
        <f t="shared" si="95"/>
        <v>0.0392643637092612</v>
      </c>
      <c r="AR96" s="24">
        <f t="shared" si="96"/>
        <v>7.592</v>
      </c>
      <c r="AS96" s="1">
        <f t="shared" si="97"/>
        <v>0.18</v>
      </c>
      <c r="AT96" s="2">
        <f t="shared" si="101"/>
        <v>51.6666666666667</v>
      </c>
      <c r="AU96" s="1">
        <f t="shared" si="98"/>
        <v>18574.3025206811</v>
      </c>
    </row>
    <row r="97" s="1" customFormat="1" ht="16.8" spans="1:47">
      <c r="A97" s="6"/>
      <c r="B97" s="6"/>
      <c r="C97" s="8">
        <v>6</v>
      </c>
      <c r="D97" s="9">
        <v>26.1322</v>
      </c>
      <c r="E97" s="12">
        <f t="shared" si="99"/>
        <v>21.4555161290323</v>
      </c>
      <c r="F97" s="8" t="s">
        <v>109</v>
      </c>
      <c r="G97" s="6">
        <v>7</v>
      </c>
      <c r="H97" s="11">
        <f t="shared" si="83"/>
        <v>26.1322</v>
      </c>
      <c r="I97" s="11">
        <f t="shared" si="84"/>
        <v>299.2822</v>
      </c>
      <c r="J97" s="11">
        <f t="shared" si="85"/>
        <v>0.39169633864959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0.194525410708998</v>
      </c>
      <c r="P97" s="11">
        <f t="shared" si="88"/>
        <v>0.0761948911490224</v>
      </c>
      <c r="Q97" s="15">
        <f t="shared" si="89"/>
        <v>0.013715080406824</v>
      </c>
      <c r="R97" s="11">
        <f t="shared" si="90"/>
        <v>0.0136656</v>
      </c>
      <c r="S97" s="16">
        <f t="shared" si="91"/>
        <v>1.00362080017153</v>
      </c>
      <c r="T97" s="3">
        <v>0.01</v>
      </c>
      <c r="U97" s="17">
        <f t="shared" si="92"/>
        <v>0.0100362080017153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4"/>
        <v>0.01</v>
      </c>
      <c r="AQ97" s="1">
        <f t="shared" si="95"/>
        <v>0.0445362080017153</v>
      </c>
      <c r="AR97" s="24">
        <f t="shared" si="96"/>
        <v>7.592</v>
      </c>
      <c r="AS97" s="1">
        <f t="shared" si="97"/>
        <v>0.18</v>
      </c>
      <c r="AT97" s="2">
        <f t="shared" si="101"/>
        <v>51.6666666666667</v>
      </c>
      <c r="AU97" s="1">
        <f t="shared" si="98"/>
        <v>21068.1881074956</v>
      </c>
    </row>
    <row r="98" s="1" customFormat="1" ht="16.8" spans="1:47">
      <c r="A98" s="6"/>
      <c r="B98" s="6"/>
      <c r="C98" s="8">
        <v>7</v>
      </c>
      <c r="D98" s="9">
        <v>27.9207419354839</v>
      </c>
      <c r="E98" s="12">
        <f t="shared" si="99"/>
        <v>26.1322</v>
      </c>
      <c r="F98" s="8" t="s">
        <v>109</v>
      </c>
      <c r="G98" s="6">
        <v>8</v>
      </c>
      <c r="H98" s="11">
        <f t="shared" si="83"/>
        <v>27.9207419354839</v>
      </c>
      <c r="I98" s="11">
        <f t="shared" si="84"/>
        <v>301.070741935484</v>
      </c>
      <c r="J98" s="11">
        <f t="shared" si="85"/>
        <v>0.475210251319204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0.194250519559976</v>
      </c>
      <c r="P98" s="11">
        <f t="shared" si="88"/>
        <v>0.0923098382189821</v>
      </c>
      <c r="Q98" s="15">
        <f t="shared" si="89"/>
        <v>0.0166157708794168</v>
      </c>
      <c r="R98" s="11">
        <f t="shared" si="90"/>
        <v>0.0136656</v>
      </c>
      <c r="S98" s="16">
        <f t="shared" si="91"/>
        <v>1.21588301131431</v>
      </c>
      <c r="T98" s="3">
        <v>0.01</v>
      </c>
      <c r="U98" s="17">
        <f t="shared" si="92"/>
        <v>0.0121588301131431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4"/>
        <v>0.01</v>
      </c>
      <c r="AQ98" s="1">
        <f t="shared" si="95"/>
        <v>0.0466588301131431</v>
      </c>
      <c r="AR98" s="24">
        <f t="shared" si="96"/>
        <v>7.592</v>
      </c>
      <c r="AS98" s="1">
        <f t="shared" si="97"/>
        <v>0.18</v>
      </c>
      <c r="AT98" s="2">
        <f t="shared" si="101"/>
        <v>51.6666666666667</v>
      </c>
      <c r="AU98" s="1">
        <f t="shared" si="98"/>
        <v>22072.3104594248</v>
      </c>
    </row>
    <row r="99" s="1" customFormat="1" ht="16.8" spans="1:47">
      <c r="A99" s="6"/>
      <c r="B99" s="6"/>
      <c r="C99" s="8">
        <v>8</v>
      </c>
      <c r="D99" s="9">
        <v>27.1630967741936</v>
      </c>
      <c r="E99" s="12">
        <f t="shared" si="99"/>
        <v>27.9207419354839</v>
      </c>
      <c r="F99" s="8" t="s">
        <v>109</v>
      </c>
      <c r="G99" s="6">
        <v>9</v>
      </c>
      <c r="H99" s="11">
        <f t="shared" si="83"/>
        <v>27.1630967741936</v>
      </c>
      <c r="I99" s="11">
        <f t="shared" si="84"/>
        <v>300.313096774194</v>
      </c>
      <c r="J99" s="11">
        <f t="shared" si="85"/>
        <v>0.43797725989762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0.177860681340994</v>
      </c>
      <c r="P99" s="11">
        <f t="shared" si="88"/>
        <v>0.0778989338572522</v>
      </c>
      <c r="Q99" s="15">
        <f t="shared" si="89"/>
        <v>0.0140218080943054</v>
      </c>
      <c r="R99" s="11">
        <f t="shared" si="90"/>
        <v>0.0136656</v>
      </c>
      <c r="S99" s="16">
        <f t="shared" si="91"/>
        <v>1.02606604132313</v>
      </c>
      <c r="T99" s="3">
        <v>0.01</v>
      </c>
      <c r="U99" s="17">
        <f t="shared" si="92"/>
        <v>0.0102606604132313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0.0373606604132313</v>
      </c>
      <c r="AR99" s="24">
        <f t="shared" si="96"/>
        <v>7.592</v>
      </c>
      <c r="AS99" s="1">
        <f t="shared" si="97"/>
        <v>0.18</v>
      </c>
      <c r="AT99" s="2">
        <f t="shared" si="101"/>
        <v>51.6666666666667</v>
      </c>
      <c r="AU99" s="1">
        <f t="shared" si="98"/>
        <v>17673.7413606454</v>
      </c>
    </row>
    <row r="100" s="1" customFormat="1" ht="16.8" spans="1:47">
      <c r="A100" s="6"/>
      <c r="B100" s="6"/>
      <c r="C100" s="8">
        <v>9</v>
      </c>
      <c r="D100" s="9">
        <v>25.125</v>
      </c>
      <c r="E100" s="12">
        <f t="shared" si="99"/>
        <v>27.1630967741936</v>
      </c>
      <c r="F100" s="8" t="s">
        <v>109</v>
      </c>
      <c r="G100" s="6">
        <v>10</v>
      </c>
      <c r="H100" s="11">
        <f t="shared" si="83"/>
        <v>25.125</v>
      </c>
      <c r="I100" s="11">
        <f t="shared" si="84"/>
        <v>298.275</v>
      </c>
      <c r="J100" s="11">
        <f t="shared" si="85"/>
        <v>0.350944599349878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0.175881747483742</v>
      </c>
      <c r="P100" s="11">
        <f t="shared" si="88"/>
        <v>0.0617247494036381</v>
      </c>
      <c r="Q100" s="15">
        <f t="shared" si="89"/>
        <v>0.0111104548926549</v>
      </c>
      <c r="R100" s="11">
        <f t="shared" si="90"/>
        <v>0.0136656</v>
      </c>
      <c r="S100" s="16">
        <f t="shared" si="91"/>
        <v>0.813023569594811</v>
      </c>
      <c r="T100" s="3">
        <v>0.01</v>
      </c>
      <c r="U100" s="17">
        <f t="shared" si="92"/>
        <v>0.00813023569594811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0.0352302356959481</v>
      </c>
      <c r="AR100" s="24">
        <f t="shared" si="96"/>
        <v>7.592</v>
      </c>
      <c r="AS100" s="1">
        <f t="shared" si="97"/>
        <v>0.18</v>
      </c>
      <c r="AT100" s="2">
        <f t="shared" si="101"/>
        <v>51.6666666666667</v>
      </c>
      <c r="AU100" s="1">
        <f t="shared" si="98"/>
        <v>16665.9279273407</v>
      </c>
    </row>
    <row r="101" s="1" customFormat="1" ht="16.8" spans="1:47">
      <c r="A101" s="6"/>
      <c r="B101" s="6"/>
      <c r="C101" s="8">
        <v>10</v>
      </c>
      <c r="D101" s="9">
        <v>18.3718064516129</v>
      </c>
      <c r="E101" s="12">
        <f t="shared" si="99"/>
        <v>25.125</v>
      </c>
      <c r="F101" s="8" t="s">
        <v>109</v>
      </c>
      <c r="G101" s="6">
        <v>11</v>
      </c>
      <c r="H101" s="11">
        <f t="shared" si="83"/>
        <v>18.3718064516129</v>
      </c>
      <c r="I101" s="11">
        <f t="shared" si="84"/>
        <v>291.521806451613</v>
      </c>
      <c r="J101" s="11">
        <f t="shared" si="85"/>
        <v>0.16474975718448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0.108449148176098</v>
      </c>
      <c r="O101" s="11">
        <f t="shared" si="100"/>
        <v>0.0816278499040052</v>
      </c>
      <c r="P101" s="11">
        <f t="shared" si="88"/>
        <v>0.013448168451176</v>
      </c>
      <c r="Q101" s="15">
        <f t="shared" si="89"/>
        <v>0.00242067032121168</v>
      </c>
      <c r="R101" s="11">
        <f t="shared" si="90"/>
        <v>0.0136656</v>
      </c>
      <c r="S101" s="16">
        <f t="shared" si="91"/>
        <v>0.17713604387745</v>
      </c>
      <c r="T101" s="3">
        <v>0.01</v>
      </c>
      <c r="U101" s="17">
        <f t="shared" si="92"/>
        <v>0.0017713604387745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0.0165713604387745</v>
      </c>
      <c r="AR101" s="24">
        <f t="shared" si="96"/>
        <v>7.592</v>
      </c>
      <c r="AS101" s="1">
        <f t="shared" si="97"/>
        <v>0.18</v>
      </c>
      <c r="AT101" s="2">
        <f t="shared" si="101"/>
        <v>51.6666666666667</v>
      </c>
      <c r="AU101" s="1">
        <f t="shared" si="98"/>
        <v>7839.20667219277</v>
      </c>
    </row>
    <row r="102" s="1" customFormat="1" ht="16.8" spans="1:48">
      <c r="A102" s="6"/>
      <c r="B102" s="6"/>
      <c r="C102" s="8">
        <v>11</v>
      </c>
      <c r="D102" s="9">
        <v>11.4327</v>
      </c>
      <c r="E102" s="12">
        <f t="shared" si="99"/>
        <v>18.3718064516129</v>
      </c>
      <c r="F102" s="8" t="s">
        <v>111</v>
      </c>
      <c r="G102" s="6">
        <v>12</v>
      </c>
      <c r="H102" s="11">
        <f t="shared" si="83"/>
        <v>11.4327</v>
      </c>
      <c r="I102" s="11">
        <f t="shared" si="84"/>
        <v>284.5827</v>
      </c>
      <c r="J102" s="11">
        <f t="shared" si="85"/>
        <v>0.0729682149587077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0.144099681452829</v>
      </c>
      <c r="P102" s="11">
        <f t="shared" si="88"/>
        <v>0.0105146965317313</v>
      </c>
      <c r="Q102" s="15">
        <f t="shared" si="89"/>
        <v>0.00189264537571164</v>
      </c>
      <c r="R102" s="11">
        <f t="shared" si="90"/>
        <v>0.0136656</v>
      </c>
      <c r="S102" s="16">
        <f t="shared" si="91"/>
        <v>0.138497056529654</v>
      </c>
      <c r="T102" s="3">
        <v>0.01</v>
      </c>
      <c r="U102" s="17">
        <f t="shared" si="92"/>
        <v>0.00138497056529654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0.0161849705652965</v>
      </c>
      <c r="AR102" s="24">
        <f t="shared" si="96"/>
        <v>7.592</v>
      </c>
      <c r="AS102" s="1">
        <f t="shared" si="97"/>
        <v>0.18</v>
      </c>
      <c r="AT102" s="2">
        <f t="shared" si="101"/>
        <v>51.6666666666667</v>
      </c>
      <c r="AU102" s="1">
        <f t="shared" si="98"/>
        <v>7656.42203689216</v>
      </c>
      <c r="AV102" s="1">
        <f>SUM(AU91:AU102)</f>
        <v>155360.463184485</v>
      </c>
    </row>
    <row r="103" s="1" customFormat="1" ht="16.8" spans="1:46">
      <c r="A103" s="6"/>
      <c r="B103" s="6"/>
      <c r="C103" s="8">
        <v>12</v>
      </c>
      <c r="D103" s="9">
        <v>5.42687096774194</v>
      </c>
      <c r="E103" s="12">
        <f t="shared" si="99"/>
        <v>11.4327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ht="16.8" spans="1:79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ht="16.8" spans="1:79">
      <c r="A107" s="6" t="s">
        <v>107</v>
      </c>
      <c r="B107" s="6">
        <f>F9</f>
        <v>122.786</v>
      </c>
      <c r="C107" s="8" t="s">
        <v>108</v>
      </c>
      <c r="D107" s="9">
        <v>3.63474193548387</v>
      </c>
      <c r="E107" s="8"/>
      <c r="F107" s="8"/>
      <c r="G107" s="6">
        <v>1</v>
      </c>
      <c r="H107" s="11">
        <f t="shared" ref="H107:H118" si="102">E108</f>
        <v>3.63474193548387</v>
      </c>
      <c r="I107" s="11">
        <f t="shared" ref="I107:I118" si="103">H107+273.15</f>
        <v>276.784741935484</v>
      </c>
      <c r="J107" s="11">
        <f t="shared" ref="J107:J118" si="104">EXP(($C$18*(I107-$C$16))/($C$19*I107*$C$16))</f>
        <v>0.0278293933258965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0.0768838475005543</v>
      </c>
      <c r="Q107" s="15">
        <f t="shared" ref="Q107:Q118" si="108">P107*$B$109</f>
        <v>0.0222963157751608</v>
      </c>
      <c r="R107" s="11">
        <f t="shared" ref="R107:R118" si="109">L107*$B$109</f>
        <v>0.80117865</v>
      </c>
      <c r="S107" s="16">
        <f t="shared" ref="S107:S118" si="110">Q107/R107</f>
        <v>0.0278293933258965</v>
      </c>
      <c r="T107" s="3">
        <v>0.27</v>
      </c>
      <c r="U107" s="17">
        <f t="shared" ref="U107:U118" si="111">S107*T107</f>
        <v>0.00751393619799205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0.22785995780327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>$E$9/12</f>
        <v>250</v>
      </c>
      <c r="AF107" s="1">
        <f t="shared" ref="AF107:AF118" si="115">AE107*10000*AC107*AB107</f>
        <v>5828752.66225675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ht="16.8" spans="1:79">
      <c r="A108" s="6" t="s">
        <v>110</v>
      </c>
      <c r="B108" s="6">
        <v>27</v>
      </c>
      <c r="C108" s="8">
        <v>1</v>
      </c>
      <c r="D108" s="9">
        <v>3.28841935483871</v>
      </c>
      <c r="E108" s="12">
        <f t="shared" ref="E108:E119" si="116">D107</f>
        <v>3.63474193548387</v>
      </c>
      <c r="F108" s="8" t="s">
        <v>109</v>
      </c>
      <c r="G108" s="6">
        <v>2</v>
      </c>
      <c r="H108" s="11">
        <f t="shared" si="102"/>
        <v>3.28841935483871</v>
      </c>
      <c r="I108" s="11">
        <f t="shared" si="103"/>
        <v>276.438419354839</v>
      </c>
      <c r="J108" s="11">
        <f t="shared" si="104"/>
        <v>0.0266295488751405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5.44848615249945</v>
      </c>
      <c r="P108" s="11">
        <f t="shared" si="107"/>
        <v>0.14509072829351</v>
      </c>
      <c r="Q108" s="15">
        <f t="shared" si="108"/>
        <v>0.042076311205118</v>
      </c>
      <c r="R108" s="11">
        <f t="shared" si="109"/>
        <v>0.80117865</v>
      </c>
      <c r="S108" s="16">
        <f t="shared" si="110"/>
        <v>0.0525180135605435</v>
      </c>
      <c r="T108" s="3">
        <v>0.27</v>
      </c>
      <c r="U108" s="17">
        <f t="shared" si="111"/>
        <v>0.0141798636613468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0.2291551475094</v>
      </c>
      <c r="AC108" s="24">
        <f t="shared" si="113"/>
        <v>10.2321666666667</v>
      </c>
      <c r="AD108" s="1">
        <f t="shared" si="114"/>
        <v>0.29</v>
      </c>
      <c r="AE108" s="25">
        <f t="shared" ref="AE108:AE118" si="118">$E$9/12</f>
        <v>250</v>
      </c>
      <c r="AF108" s="1">
        <f t="shared" si="115"/>
        <v>5861884.15460193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ht="16.8" spans="1:79">
      <c r="A109" s="6" t="s">
        <v>72</v>
      </c>
      <c r="B109" s="6">
        <f>G9</f>
        <v>0.29</v>
      </c>
      <c r="C109" s="8">
        <v>2</v>
      </c>
      <c r="D109" s="9">
        <v>8.62025</v>
      </c>
      <c r="E109" s="12">
        <f t="shared" si="116"/>
        <v>3.28841935483871</v>
      </c>
      <c r="F109" s="8" t="s">
        <v>109</v>
      </c>
      <c r="G109" s="6">
        <v>3</v>
      </c>
      <c r="H109" s="11">
        <f t="shared" si="102"/>
        <v>8.62025</v>
      </c>
      <c r="I109" s="11">
        <f t="shared" si="103"/>
        <v>281.77025</v>
      </c>
      <c r="J109" s="11">
        <f t="shared" si="104"/>
        <v>0.0518585091833912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8.06608042420593</v>
      </c>
      <c r="P109" s="11">
        <f t="shared" si="107"/>
        <v>0.418294905752656</v>
      </c>
      <c r="Q109" s="15">
        <f t="shared" si="108"/>
        <v>0.12130552266827</v>
      </c>
      <c r="R109" s="11">
        <f t="shared" si="109"/>
        <v>0.80117865</v>
      </c>
      <c r="S109" s="16">
        <f t="shared" si="110"/>
        <v>0.151408830812292</v>
      </c>
      <c r="T109" s="3">
        <v>0.27</v>
      </c>
      <c r="U109" s="17">
        <f t="shared" si="111"/>
        <v>0.0408803843193187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0.234343058673244</v>
      </c>
      <c r="AC109" s="24">
        <f t="shared" si="113"/>
        <v>10.2321666666667</v>
      </c>
      <c r="AD109" s="1">
        <f t="shared" si="114"/>
        <v>0.29</v>
      </c>
      <c r="AE109" s="25">
        <f t="shared" si="118"/>
        <v>250</v>
      </c>
      <c r="AF109" s="1">
        <f t="shared" si="115"/>
        <v>5994593.08380271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ht="16.8" spans="1:79">
      <c r="A110" s="6"/>
      <c r="B110" s="6"/>
      <c r="C110" s="8">
        <v>3</v>
      </c>
      <c r="D110" s="9">
        <v>11.0554838709677</v>
      </c>
      <c r="E110" s="12">
        <f t="shared" si="116"/>
        <v>8.62025</v>
      </c>
      <c r="F110" s="8" t="s">
        <v>109</v>
      </c>
      <c r="G110" s="6">
        <v>4</v>
      </c>
      <c r="H110" s="11">
        <f t="shared" si="102"/>
        <v>11.0554838709677</v>
      </c>
      <c r="I110" s="11">
        <f t="shared" si="103"/>
        <v>284.205483870968</v>
      </c>
      <c r="J110" s="11">
        <f t="shared" si="104"/>
        <v>0.0697287361488667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10.4104705184533</v>
      </c>
      <c r="P110" s="11">
        <f t="shared" si="107"/>
        <v>0.725908951966784</v>
      </c>
      <c r="Q110" s="15">
        <f t="shared" si="108"/>
        <v>0.210513596070367</v>
      </c>
      <c r="R110" s="11">
        <f t="shared" si="109"/>
        <v>0.80117865</v>
      </c>
      <c r="S110" s="16">
        <f t="shared" si="110"/>
        <v>0.262754875046118</v>
      </c>
      <c r="T110" s="3">
        <v>0.27</v>
      </c>
      <c r="U110" s="17">
        <f t="shared" si="111"/>
        <v>0.0709438162624518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0.288984383499794</v>
      </c>
      <c r="AC110" s="24">
        <f t="shared" si="113"/>
        <v>10.2321666666667</v>
      </c>
      <c r="AD110" s="1">
        <f t="shared" si="114"/>
        <v>0.29</v>
      </c>
      <c r="AE110" s="25">
        <f t="shared" si="118"/>
        <v>250</v>
      </c>
      <c r="AF110" s="1">
        <f t="shared" si="115"/>
        <v>7392340.94008455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ht="16.8" spans="1:79">
      <c r="A111" s="6"/>
      <c r="B111" s="6"/>
      <c r="C111" s="8">
        <v>4</v>
      </c>
      <c r="D111" s="9">
        <v>15.358</v>
      </c>
      <c r="E111" s="12">
        <f t="shared" si="116"/>
        <v>11.0554838709677</v>
      </c>
      <c r="F111" s="8" t="s">
        <v>109</v>
      </c>
      <c r="G111" s="6">
        <v>5</v>
      </c>
      <c r="H111" s="11">
        <f t="shared" si="102"/>
        <v>15.358</v>
      </c>
      <c r="I111" s="11">
        <f t="shared" si="103"/>
        <v>288.508</v>
      </c>
      <c r="J111" s="11">
        <f t="shared" si="104"/>
        <v>0.116224852438947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9.20033348816217</v>
      </c>
      <c r="O111" s="11">
        <f t="shared" si="117"/>
        <v>3.24691307832432</v>
      </c>
      <c r="P111" s="11">
        <f t="shared" si="107"/>
        <v>0.377371993410333</v>
      </c>
      <c r="Q111" s="15">
        <f t="shared" si="108"/>
        <v>0.109437878088996</v>
      </c>
      <c r="R111" s="11">
        <f t="shared" si="109"/>
        <v>0.80117865</v>
      </c>
      <c r="S111" s="16">
        <f t="shared" si="110"/>
        <v>0.136596098871327</v>
      </c>
      <c r="T111" s="3">
        <v>0.27</v>
      </c>
      <c r="U111" s="17">
        <f t="shared" si="111"/>
        <v>0.0368809466952583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0.282365967942889</v>
      </c>
      <c r="AC111" s="24">
        <f t="shared" si="113"/>
        <v>10.2321666666667</v>
      </c>
      <c r="AD111" s="1">
        <f t="shared" si="114"/>
        <v>0.29</v>
      </c>
      <c r="AE111" s="25">
        <f t="shared" si="118"/>
        <v>250</v>
      </c>
      <c r="AF111" s="1">
        <f t="shared" si="115"/>
        <v>7223039.11246577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ht="16.8" spans="1:79">
      <c r="A112" s="6"/>
      <c r="B112" s="6"/>
      <c r="C112" s="8">
        <v>5</v>
      </c>
      <c r="D112" s="9">
        <v>21.4555161290323</v>
      </c>
      <c r="E112" s="12">
        <f t="shared" si="116"/>
        <v>15.358</v>
      </c>
      <c r="F112" s="8" t="s">
        <v>111</v>
      </c>
      <c r="G112" s="6">
        <v>6</v>
      </c>
      <c r="H112" s="11">
        <f t="shared" si="102"/>
        <v>21.4555161290323</v>
      </c>
      <c r="I112" s="11">
        <f t="shared" si="103"/>
        <v>294.605516129032</v>
      </c>
      <c r="J112" s="11">
        <f t="shared" si="104"/>
        <v>0.233698646959078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5.63222608491399</v>
      </c>
      <c r="P112" s="11">
        <f t="shared" si="107"/>
        <v>1.31624361541202</v>
      </c>
      <c r="Q112" s="15">
        <f t="shared" si="108"/>
        <v>0.381710648469487</v>
      </c>
      <c r="R112" s="11">
        <f t="shared" si="109"/>
        <v>0.80117865</v>
      </c>
      <c r="S112" s="16">
        <f t="shared" si="110"/>
        <v>0.476436370926118</v>
      </c>
      <c r="T112" s="3">
        <v>0.27</v>
      </c>
      <c r="U112" s="17">
        <f t="shared" si="111"/>
        <v>0.128637820150052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0.300194328455155</v>
      </c>
      <c r="AC112" s="24">
        <f t="shared" si="113"/>
        <v>10.2321666666667</v>
      </c>
      <c r="AD112" s="1">
        <f t="shared" si="114"/>
        <v>0.29</v>
      </c>
      <c r="AE112" s="25">
        <f t="shared" si="118"/>
        <v>250</v>
      </c>
      <c r="AF112" s="1">
        <f t="shared" si="115"/>
        <v>7679096.00285308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ht="16.8" spans="1:79">
      <c r="A113" s="6"/>
      <c r="B113" s="6"/>
      <c r="C113" s="8">
        <v>6</v>
      </c>
      <c r="D113" s="9">
        <v>26.1322</v>
      </c>
      <c r="E113" s="12">
        <f t="shared" si="116"/>
        <v>21.4555161290323</v>
      </c>
      <c r="F113" s="8" t="s">
        <v>109</v>
      </c>
      <c r="G113" s="6">
        <v>7</v>
      </c>
      <c r="H113" s="11">
        <f t="shared" si="102"/>
        <v>26.1322</v>
      </c>
      <c r="I113" s="11">
        <f t="shared" si="103"/>
        <v>299.2822</v>
      </c>
      <c r="J113" s="11">
        <f t="shared" si="104"/>
        <v>0.39169633864959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7.07866746950197</v>
      </c>
      <c r="P113" s="11">
        <f t="shared" si="107"/>
        <v>2.77268813032188</v>
      </c>
      <c r="Q113" s="15">
        <f t="shared" si="108"/>
        <v>0.804079557793345</v>
      </c>
      <c r="R113" s="11">
        <f t="shared" si="109"/>
        <v>0.80117865</v>
      </c>
      <c r="S113" s="16">
        <f t="shared" si="110"/>
        <v>1.00362080017153</v>
      </c>
      <c r="T113" s="3">
        <v>0.27</v>
      </c>
      <c r="U113" s="17">
        <f t="shared" si="111"/>
        <v>0.270977616046313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0.343050950797799</v>
      </c>
      <c r="AC113" s="24">
        <f t="shared" si="113"/>
        <v>10.2321666666667</v>
      </c>
      <c r="AD113" s="1">
        <f t="shared" si="114"/>
        <v>0.29</v>
      </c>
      <c r="AE113" s="25">
        <f t="shared" si="118"/>
        <v>250</v>
      </c>
      <c r="AF113" s="1">
        <f t="shared" si="115"/>
        <v>8775386.25930389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ht="16.8" spans="1:79">
      <c r="A114" s="6"/>
      <c r="B114" s="6"/>
      <c r="C114" s="8">
        <v>7</v>
      </c>
      <c r="D114" s="9">
        <v>27.9207419354839</v>
      </c>
      <c r="E114" s="12">
        <f t="shared" si="116"/>
        <v>26.1322</v>
      </c>
      <c r="F114" s="8" t="s">
        <v>109</v>
      </c>
      <c r="G114" s="6">
        <v>8</v>
      </c>
      <c r="H114" s="11">
        <f t="shared" si="102"/>
        <v>27.9207419354839</v>
      </c>
      <c r="I114" s="11">
        <f t="shared" si="103"/>
        <v>301.070741935484</v>
      </c>
      <c r="J114" s="11">
        <f t="shared" si="104"/>
        <v>0.475210251319204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7.06866433918009</v>
      </c>
      <c r="P114" s="11">
        <f t="shared" si="107"/>
        <v>3.35910175711286</v>
      </c>
      <c r="Q114" s="15">
        <f t="shared" si="108"/>
        <v>0.97413950956273</v>
      </c>
      <c r="R114" s="11">
        <f t="shared" si="109"/>
        <v>0.80117865</v>
      </c>
      <c r="S114" s="16">
        <f t="shared" si="110"/>
        <v>1.21588301131431</v>
      </c>
      <c r="T114" s="3">
        <v>0.27</v>
      </c>
      <c r="U114" s="17">
        <f t="shared" si="111"/>
        <v>0.328288413054863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0.35418643865656</v>
      </c>
      <c r="AC114" s="24">
        <f t="shared" si="113"/>
        <v>10.2321666666667</v>
      </c>
      <c r="AD114" s="1">
        <f t="shared" si="114"/>
        <v>0.29</v>
      </c>
      <c r="AE114" s="25">
        <f t="shared" si="118"/>
        <v>250</v>
      </c>
      <c r="AF114" s="1">
        <f t="shared" si="115"/>
        <v>9060236.67851761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ht="16.8" spans="1:79">
      <c r="A115" s="6"/>
      <c r="B115" s="6"/>
      <c r="C115" s="8">
        <v>8</v>
      </c>
      <c r="D115" s="9">
        <v>27.1630967741936</v>
      </c>
      <c r="E115" s="12">
        <f t="shared" si="116"/>
        <v>27.9207419354839</v>
      </c>
      <c r="F115" s="8" t="s">
        <v>109</v>
      </c>
      <c r="G115" s="6">
        <v>9</v>
      </c>
      <c r="H115" s="11">
        <f t="shared" si="102"/>
        <v>27.1630967741936</v>
      </c>
      <c r="I115" s="11">
        <f t="shared" si="103"/>
        <v>300.313096774194</v>
      </c>
      <c r="J115" s="11">
        <f t="shared" si="104"/>
        <v>0.43797725989762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6.47224758206722</v>
      </c>
      <c r="P115" s="11">
        <f t="shared" si="107"/>
        <v>2.8346972613728</v>
      </c>
      <c r="Q115" s="15">
        <f t="shared" si="108"/>
        <v>0.822062205798111</v>
      </c>
      <c r="R115" s="11">
        <f t="shared" si="109"/>
        <v>0.80117865</v>
      </c>
      <c r="S115" s="16">
        <f t="shared" si="110"/>
        <v>1.02606604132313</v>
      </c>
      <c r="T115" s="3">
        <v>0.27</v>
      </c>
      <c r="U115" s="17">
        <f t="shared" si="111"/>
        <v>0.277037831157246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0.344228450593853</v>
      </c>
      <c r="AC115" s="24">
        <f t="shared" si="113"/>
        <v>10.2321666666667</v>
      </c>
      <c r="AD115" s="1">
        <f t="shared" si="114"/>
        <v>0.29</v>
      </c>
      <c r="AE115" s="25">
        <f t="shared" si="118"/>
        <v>250</v>
      </c>
      <c r="AF115" s="1">
        <f t="shared" si="115"/>
        <v>8805507.19471187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ht="16.8" spans="1:79">
      <c r="A116" s="6"/>
      <c r="B116" s="6"/>
      <c r="C116" s="8">
        <v>9</v>
      </c>
      <c r="D116" s="9">
        <v>25.125</v>
      </c>
      <c r="E116" s="12">
        <f t="shared" si="116"/>
        <v>27.1630967741936</v>
      </c>
      <c r="F116" s="8" t="s">
        <v>109</v>
      </c>
      <c r="G116" s="6">
        <v>10</v>
      </c>
      <c r="H116" s="11">
        <f t="shared" si="102"/>
        <v>25.125</v>
      </c>
      <c r="I116" s="11">
        <f t="shared" si="103"/>
        <v>298.275</v>
      </c>
      <c r="J116" s="11">
        <f t="shared" si="104"/>
        <v>0.350944599349878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6.40023532069443</v>
      </c>
      <c r="P116" s="11">
        <f t="shared" si="107"/>
        <v>2.24612802036604</v>
      </c>
      <c r="Q116" s="15">
        <f t="shared" si="108"/>
        <v>0.651377125906152</v>
      </c>
      <c r="R116" s="11">
        <f t="shared" si="109"/>
        <v>0.80117865</v>
      </c>
      <c r="S116" s="16">
        <f t="shared" si="110"/>
        <v>0.813023569594811</v>
      </c>
      <c r="T116" s="3">
        <v>0.27</v>
      </c>
      <c r="U116" s="17">
        <f t="shared" si="111"/>
        <v>0.219516363790599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0.317852029484513</v>
      </c>
      <c r="AC116" s="24">
        <f t="shared" si="113"/>
        <v>10.2321666666667</v>
      </c>
      <c r="AD116" s="1">
        <f t="shared" si="114"/>
        <v>0.29</v>
      </c>
      <c r="AE116" s="25">
        <f t="shared" si="118"/>
        <v>250</v>
      </c>
      <c r="AF116" s="1">
        <f t="shared" si="115"/>
        <v>8130787.35255949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ht="16.8" spans="1:79">
      <c r="A117" s="6"/>
      <c r="B117" s="6"/>
      <c r="C117" s="8">
        <v>10</v>
      </c>
      <c r="D117" s="9">
        <v>18.3718064516129</v>
      </c>
      <c r="E117" s="12">
        <f t="shared" si="116"/>
        <v>25.125</v>
      </c>
      <c r="F117" s="8" t="s">
        <v>109</v>
      </c>
      <c r="G117" s="6">
        <v>11</v>
      </c>
      <c r="H117" s="11">
        <f t="shared" si="102"/>
        <v>18.3718064516129</v>
      </c>
      <c r="I117" s="11">
        <f t="shared" si="103"/>
        <v>291.521806451613</v>
      </c>
      <c r="J117" s="11">
        <f t="shared" si="104"/>
        <v>0.16474975718448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3.94640193531196</v>
      </c>
      <c r="O117" s="11">
        <f t="shared" si="117"/>
        <v>2.97039036501642</v>
      </c>
      <c r="P117" s="11">
        <f t="shared" si="107"/>
        <v>0.489371091379573</v>
      </c>
      <c r="Q117" s="15">
        <f t="shared" si="108"/>
        <v>0.141917616500076</v>
      </c>
      <c r="R117" s="11">
        <f t="shared" si="109"/>
        <v>0.80117865</v>
      </c>
      <c r="S117" s="16">
        <f t="shared" si="110"/>
        <v>0.17713604387745</v>
      </c>
      <c r="T117" s="3">
        <v>0.27</v>
      </c>
      <c r="U117" s="17">
        <f t="shared" si="111"/>
        <v>0.0478267318469115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0.235692733997855</v>
      </c>
      <c r="AC117" s="24">
        <f t="shared" si="113"/>
        <v>10.2321666666667</v>
      </c>
      <c r="AD117" s="1">
        <f t="shared" si="114"/>
        <v>0.29</v>
      </c>
      <c r="AE117" s="25">
        <f t="shared" si="118"/>
        <v>250</v>
      </c>
      <c r="AF117" s="1">
        <f t="shared" si="115"/>
        <v>6029118.34097098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ht="16.8" spans="1:79">
      <c r="A118" s="6"/>
      <c r="B118" s="6"/>
      <c r="C118" s="8">
        <v>11</v>
      </c>
      <c r="D118" s="9">
        <v>11.4327</v>
      </c>
      <c r="E118" s="12">
        <f t="shared" si="116"/>
        <v>18.3718064516129</v>
      </c>
      <c r="F118" s="8" t="s">
        <v>111</v>
      </c>
      <c r="G118" s="6">
        <v>12</v>
      </c>
      <c r="H118" s="11">
        <f t="shared" si="102"/>
        <v>11.4327</v>
      </c>
      <c r="I118" s="11">
        <f t="shared" si="103"/>
        <v>284.5827</v>
      </c>
      <c r="J118" s="11">
        <f t="shared" si="104"/>
        <v>0.0729682149587077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5.24370427363685</v>
      </c>
      <c r="P118" s="11">
        <f t="shared" si="107"/>
        <v>0.382623740618627</v>
      </c>
      <c r="Q118" s="15">
        <f t="shared" si="108"/>
        <v>0.110960884779402</v>
      </c>
      <c r="R118" s="11">
        <f t="shared" si="109"/>
        <v>0.80117865</v>
      </c>
      <c r="S118" s="16">
        <f t="shared" si="110"/>
        <v>0.138497056529654</v>
      </c>
      <c r="T118" s="3">
        <v>0.27</v>
      </c>
      <c r="U118" s="17">
        <f t="shared" si="111"/>
        <v>0.0373942052630066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0.233665694082602</v>
      </c>
      <c r="AC118" s="24">
        <f t="shared" si="113"/>
        <v>10.2321666666667</v>
      </c>
      <c r="AD118" s="1">
        <f t="shared" si="114"/>
        <v>0.29</v>
      </c>
      <c r="AE118" s="25">
        <f t="shared" si="118"/>
        <v>250</v>
      </c>
      <c r="AF118" s="1">
        <f t="shared" si="115"/>
        <v>5977265.81533885</v>
      </c>
      <c r="AG118" s="1">
        <f>SUM(AF107:AF118)</f>
        <v>86758007.5974675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ht="16.8" spans="1:46">
      <c r="A119" s="6"/>
      <c r="B119" s="6"/>
      <c r="C119" s="8">
        <v>12</v>
      </c>
      <c r="D119" s="9">
        <v>5.42687096774194</v>
      </c>
      <c r="E119" s="12">
        <f t="shared" si="116"/>
        <v>11.4327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3.63474193548387</v>
      </c>
      <c r="E123" s="8"/>
      <c r="F123" s="8"/>
      <c r="G123" s="6">
        <v>1</v>
      </c>
      <c r="H123" s="11">
        <f t="shared" ref="H123:H134" si="119">E124</f>
        <v>3.63474193548387</v>
      </c>
      <c r="I123" s="11">
        <f t="shared" ref="I123:I134" si="120">H123+273.15</f>
        <v>276.784741935484</v>
      </c>
      <c r="J123" s="11">
        <f t="shared" ref="J123:J134" si="121">EXP(($C$18*(I123-$C$16))/($C$19*I123*$C$16))</f>
        <v>0.0278293933258965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0.0145052363893238</v>
      </c>
      <c r="Q123" s="15">
        <f t="shared" ref="Q123:Q134" si="125">P123*$B$125</f>
        <v>0.00377136146122418</v>
      </c>
      <c r="R123" s="11">
        <f t="shared" ref="R123:R134" si="126">L123*$B$125</f>
        <v>0.1355172</v>
      </c>
      <c r="S123" s="16">
        <f t="shared" ref="S123:S134" si="127">Q123/R123</f>
        <v>0.0278293933258965</v>
      </c>
      <c r="T123" s="3">
        <v>0.01</v>
      </c>
      <c r="U123" s="17">
        <f t="shared" ref="U123:U134" si="128">S123*T123</f>
        <v>0.000278293933258965</v>
      </c>
      <c r="V123" s="16"/>
      <c r="W123" s="3"/>
      <c r="X123" s="3"/>
      <c r="Y123" s="18"/>
      <c r="Z123" s="3"/>
      <c r="AA123" s="19"/>
      <c r="AB123" s="3"/>
      <c r="AC123" s="3"/>
      <c r="AD123" s="3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0.00576829393325896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4.36450865458501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3.28841935483871</v>
      </c>
      <c r="E124" s="12">
        <f t="shared" ref="E124:E135" si="135">D123</f>
        <v>3.63474193548387</v>
      </c>
      <c r="F124" s="8" t="s">
        <v>109</v>
      </c>
      <c r="G124" s="6">
        <v>2</v>
      </c>
      <c r="H124" s="11">
        <f t="shared" si="119"/>
        <v>3.28841935483871</v>
      </c>
      <c r="I124" s="11">
        <f t="shared" si="120"/>
        <v>276.438419354839</v>
      </c>
      <c r="J124" s="11">
        <f t="shared" si="121"/>
        <v>0.0266295488751405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1.02793476361068</v>
      </c>
      <c r="P124" s="11">
        <f t="shared" si="124"/>
        <v>0.0273734390280265</v>
      </c>
      <c r="Q124" s="15">
        <f t="shared" si="125"/>
        <v>0.00711709414728689</v>
      </c>
      <c r="R124" s="11">
        <f t="shared" si="126"/>
        <v>0.1355172</v>
      </c>
      <c r="S124" s="16">
        <f t="shared" si="127"/>
        <v>0.0525180135605435</v>
      </c>
      <c r="T124" s="3">
        <v>0.01</v>
      </c>
      <c r="U124" s="17">
        <f t="shared" si="128"/>
        <v>0.000525180135605435</v>
      </c>
      <c r="V124" s="16"/>
      <c r="W124" s="3"/>
      <c r="X124" s="3"/>
      <c r="Y124" s="18"/>
      <c r="Z124" s="3"/>
      <c r="AA124" s="19"/>
      <c r="AB124" s="3"/>
      <c r="AC124" s="3"/>
      <c r="AD124" s="3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0.00601518013560544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4.55131206289019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8.62025</v>
      </c>
      <c r="E125" s="12">
        <f t="shared" si="135"/>
        <v>3.28841935483871</v>
      </c>
      <c r="F125" s="8" t="s">
        <v>109</v>
      </c>
      <c r="G125" s="6">
        <v>3</v>
      </c>
      <c r="H125" s="11">
        <f t="shared" si="119"/>
        <v>8.62025</v>
      </c>
      <c r="I125" s="11">
        <f t="shared" si="120"/>
        <v>281.77025</v>
      </c>
      <c r="J125" s="11">
        <f t="shared" si="121"/>
        <v>0.0518585091833912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1.52178132458265</v>
      </c>
      <c r="P125" s="11">
        <f t="shared" si="124"/>
        <v>0.0789173107959826</v>
      </c>
      <c r="Q125" s="15">
        <f t="shared" si="125"/>
        <v>0.0205185008069555</v>
      </c>
      <c r="R125" s="11">
        <f t="shared" si="126"/>
        <v>0.1355172</v>
      </c>
      <c r="S125" s="16">
        <f t="shared" si="127"/>
        <v>0.151408830812292</v>
      </c>
      <c r="T125" s="3">
        <v>0.01</v>
      </c>
      <c r="U125" s="17">
        <f t="shared" si="128"/>
        <v>0.00151408830812292</v>
      </c>
      <c r="V125" s="16"/>
      <c r="W125" s="3"/>
      <c r="X125" s="3"/>
      <c r="Y125" s="18"/>
      <c r="Z125" s="3"/>
      <c r="AA125" s="19"/>
      <c r="AB125" s="3"/>
      <c r="AC125" s="3"/>
      <c r="AD125" s="3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0.00700408830812292</v>
      </c>
      <c r="AU125" s="24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5.29955726805502</v>
      </c>
    </row>
    <row r="126" s="1" customFormat="1" ht="16.8" spans="1:50">
      <c r="A126" s="6"/>
      <c r="B126" s="6"/>
      <c r="C126" s="8">
        <v>3</v>
      </c>
      <c r="D126" s="9">
        <v>11.0554838709677</v>
      </c>
      <c r="E126" s="12">
        <f t="shared" si="135"/>
        <v>8.62025</v>
      </c>
      <c r="F126" s="8" t="s">
        <v>109</v>
      </c>
      <c r="G126" s="6">
        <v>4</v>
      </c>
      <c r="H126" s="11">
        <f t="shared" si="119"/>
        <v>11.0554838709677</v>
      </c>
      <c r="I126" s="11">
        <f t="shared" si="120"/>
        <v>284.205483870968</v>
      </c>
      <c r="J126" s="11">
        <f t="shared" si="121"/>
        <v>0.0697287361488667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1.96408401378667</v>
      </c>
      <c r="P126" s="11">
        <f t="shared" si="124"/>
        <v>0.136953095971538</v>
      </c>
      <c r="Q126" s="15">
        <f t="shared" si="125"/>
        <v>0.0356078049525998</v>
      </c>
      <c r="R126" s="11">
        <f t="shared" si="126"/>
        <v>0.1355172</v>
      </c>
      <c r="S126" s="16">
        <f t="shared" si="127"/>
        <v>0.262754875046118</v>
      </c>
      <c r="T126" s="3">
        <v>0.01</v>
      </c>
      <c r="U126" s="17">
        <f t="shared" si="128"/>
        <v>0.00262754875046118</v>
      </c>
      <c r="V126" s="16"/>
      <c r="W126" s="3"/>
      <c r="X126" s="3"/>
      <c r="Y126" s="18"/>
      <c r="Z126" s="3"/>
      <c r="AA126" s="19"/>
      <c r="AB126" s="3"/>
      <c r="AC126" s="3"/>
      <c r="AD126" s="3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0.00811754875046118</v>
      </c>
      <c r="AU126" s="24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6.14204341618682</v>
      </c>
    </row>
    <row r="127" s="1" customFormat="1" ht="16.8" spans="1:50">
      <c r="A127" s="6"/>
      <c r="B127" s="6"/>
      <c r="C127" s="8">
        <v>4</v>
      </c>
      <c r="D127" s="9">
        <v>15.358</v>
      </c>
      <c r="E127" s="12">
        <f t="shared" si="135"/>
        <v>11.0554838709677</v>
      </c>
      <c r="F127" s="8" t="s">
        <v>109</v>
      </c>
      <c r="G127" s="6">
        <v>5</v>
      </c>
      <c r="H127" s="11">
        <f t="shared" si="119"/>
        <v>15.358</v>
      </c>
      <c r="I127" s="11">
        <f t="shared" si="120"/>
        <v>288.508</v>
      </c>
      <c r="J127" s="11">
        <f t="shared" si="121"/>
        <v>0.116224852438947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1.73577437192437</v>
      </c>
      <c r="O127" s="11">
        <f t="shared" si="136"/>
        <v>0.612576545890756</v>
      </c>
      <c r="P127" s="11">
        <f t="shared" si="124"/>
        <v>0.0711966186537132</v>
      </c>
      <c r="Q127" s="15">
        <f t="shared" si="125"/>
        <v>0.0185111208499654</v>
      </c>
      <c r="R127" s="11">
        <f t="shared" si="126"/>
        <v>0.1355172</v>
      </c>
      <c r="S127" s="16">
        <f t="shared" si="127"/>
        <v>0.136596098871327</v>
      </c>
      <c r="T127" s="3">
        <v>0.01</v>
      </c>
      <c r="U127" s="17">
        <f t="shared" si="128"/>
        <v>0.00136596098871327</v>
      </c>
      <c r="V127" s="16"/>
      <c r="W127" s="3"/>
      <c r="X127" s="3"/>
      <c r="Y127" s="18"/>
      <c r="Z127" s="3"/>
      <c r="AA127" s="19"/>
      <c r="AB127" s="3"/>
      <c r="AC127" s="3"/>
      <c r="AD127" s="3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0.0113159609887133</v>
      </c>
      <c r="AU127" s="24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8.56208269578976</v>
      </c>
    </row>
    <row r="128" s="1" customFormat="1" ht="16.8" spans="1:50">
      <c r="A128" s="6"/>
      <c r="B128" s="6"/>
      <c r="C128" s="8">
        <v>5</v>
      </c>
      <c r="D128" s="9">
        <v>21.4555161290323</v>
      </c>
      <c r="E128" s="12">
        <f t="shared" si="135"/>
        <v>15.358</v>
      </c>
      <c r="F128" s="8" t="s">
        <v>111</v>
      </c>
      <c r="G128" s="6">
        <v>6</v>
      </c>
      <c r="H128" s="11">
        <f t="shared" si="119"/>
        <v>21.4555161290323</v>
      </c>
      <c r="I128" s="11">
        <f t="shared" si="120"/>
        <v>294.605516129032</v>
      </c>
      <c r="J128" s="11">
        <f t="shared" si="121"/>
        <v>0.233698646959078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1.06259992723704</v>
      </c>
      <c r="P128" s="11">
        <f t="shared" si="124"/>
        <v>0.248328165254112</v>
      </c>
      <c r="Q128" s="15">
        <f t="shared" si="125"/>
        <v>0.064565322966069</v>
      </c>
      <c r="R128" s="11">
        <f t="shared" si="126"/>
        <v>0.1355172</v>
      </c>
      <c r="S128" s="16">
        <f t="shared" si="127"/>
        <v>0.476436370926119</v>
      </c>
      <c r="T128" s="3">
        <v>0.01</v>
      </c>
      <c r="U128" s="17">
        <f t="shared" si="128"/>
        <v>0.00476436370926119</v>
      </c>
      <c r="V128" s="16"/>
      <c r="W128" s="3"/>
      <c r="X128" s="3"/>
      <c r="Y128" s="18"/>
      <c r="Z128" s="3"/>
      <c r="AA128" s="19"/>
      <c r="AB128" s="3"/>
      <c r="AC128" s="3"/>
      <c r="AD128" s="3"/>
      <c r="AE128" s="16">
        <v>0.01</v>
      </c>
      <c r="AF128" s="3">
        <v>0.49</v>
      </c>
      <c r="AG128" s="17">
        <f t="shared" si="129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30"/>
        <v>0.01</v>
      </c>
      <c r="AT128" s="2">
        <f t="shared" si="131"/>
        <v>0.0196643637092612</v>
      </c>
      <c r="AU128" s="24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14.8787989289389</v>
      </c>
    </row>
    <row r="129" s="1" customFormat="1" ht="16.8" spans="1:50">
      <c r="A129" s="6"/>
      <c r="B129" s="6"/>
      <c r="C129" s="8">
        <v>6</v>
      </c>
      <c r="D129" s="9">
        <v>26.1322</v>
      </c>
      <c r="E129" s="12">
        <f t="shared" si="135"/>
        <v>21.4555161290323</v>
      </c>
      <c r="F129" s="8" t="s">
        <v>109</v>
      </c>
      <c r="G129" s="6">
        <v>7</v>
      </c>
      <c r="H129" s="11">
        <f t="shared" si="119"/>
        <v>26.1322</v>
      </c>
      <c r="I129" s="11">
        <f t="shared" si="120"/>
        <v>299.2822</v>
      </c>
      <c r="J129" s="11">
        <f t="shared" si="121"/>
        <v>0.39169633864959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1.33549176198293</v>
      </c>
      <c r="P129" s="11">
        <f t="shared" si="124"/>
        <v>0.523107233465404</v>
      </c>
      <c r="Q129" s="15">
        <f t="shared" si="125"/>
        <v>0.136007880701005</v>
      </c>
      <c r="R129" s="11">
        <f t="shared" si="126"/>
        <v>0.1355172</v>
      </c>
      <c r="S129" s="16">
        <f t="shared" si="127"/>
        <v>1.00362080017153</v>
      </c>
      <c r="T129" s="3">
        <v>0.01</v>
      </c>
      <c r="U129" s="17">
        <f t="shared" si="128"/>
        <v>0.0100362080017153</v>
      </c>
      <c r="V129" s="16"/>
      <c r="W129" s="3"/>
      <c r="X129" s="3"/>
      <c r="Y129" s="18"/>
      <c r="Z129" s="3"/>
      <c r="AA129" s="19"/>
      <c r="AB129" s="3"/>
      <c r="AC129" s="3"/>
      <c r="AD129" s="3"/>
      <c r="AE129" s="16">
        <v>0.01</v>
      </c>
      <c r="AF129" s="3">
        <v>0.49</v>
      </c>
      <c r="AG129" s="17">
        <f t="shared" si="129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0.0249362080017153</v>
      </c>
      <c r="AU129" s="24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18.8676750691395</v>
      </c>
    </row>
    <row r="130" s="1" customFormat="1" ht="16.8" spans="1:50">
      <c r="A130" s="6"/>
      <c r="B130" s="6"/>
      <c r="C130" s="8">
        <v>7</v>
      </c>
      <c r="D130" s="9">
        <v>27.9207419354839</v>
      </c>
      <c r="E130" s="12">
        <f t="shared" si="135"/>
        <v>26.1322</v>
      </c>
      <c r="F130" s="8" t="s">
        <v>109</v>
      </c>
      <c r="G130" s="6">
        <v>8</v>
      </c>
      <c r="H130" s="11">
        <f t="shared" si="119"/>
        <v>27.9207419354839</v>
      </c>
      <c r="I130" s="11">
        <f t="shared" si="120"/>
        <v>301.070741935484</v>
      </c>
      <c r="J130" s="11">
        <f t="shared" si="121"/>
        <v>0.475210251319204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1.33360452851753</v>
      </c>
      <c r="P130" s="11">
        <f t="shared" si="124"/>
        <v>0.633742543157243</v>
      </c>
      <c r="Q130" s="15">
        <f t="shared" si="125"/>
        <v>0.164773061220883</v>
      </c>
      <c r="R130" s="11">
        <f t="shared" si="126"/>
        <v>0.1355172</v>
      </c>
      <c r="S130" s="16">
        <f t="shared" si="127"/>
        <v>1.21588301131431</v>
      </c>
      <c r="T130" s="3">
        <v>0.01</v>
      </c>
      <c r="U130" s="17">
        <f t="shared" si="128"/>
        <v>0.0121588301131431</v>
      </c>
      <c r="V130" s="16"/>
      <c r="W130" s="3"/>
      <c r="X130" s="3"/>
      <c r="Y130" s="18"/>
      <c r="Z130" s="3"/>
      <c r="AA130" s="19"/>
      <c r="AB130" s="3"/>
      <c r="AC130" s="3"/>
      <c r="AD130" s="3"/>
      <c r="AE130" s="16">
        <v>0.01</v>
      </c>
      <c r="AF130" s="3">
        <v>0.49</v>
      </c>
      <c r="AG130" s="17">
        <f t="shared" si="129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0.0270588301131431</v>
      </c>
      <c r="AU130" s="24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20.4737309814993</v>
      </c>
    </row>
    <row r="131" s="1" customFormat="1" ht="16.8" spans="1:50">
      <c r="A131" s="6"/>
      <c r="B131" s="6"/>
      <c r="C131" s="8">
        <v>8</v>
      </c>
      <c r="D131" s="9">
        <v>27.1630967741936</v>
      </c>
      <c r="E131" s="12">
        <f t="shared" si="135"/>
        <v>27.9207419354839</v>
      </c>
      <c r="F131" s="8" t="s">
        <v>109</v>
      </c>
      <c r="G131" s="6">
        <v>9</v>
      </c>
      <c r="H131" s="11">
        <f t="shared" si="119"/>
        <v>27.1630967741936</v>
      </c>
      <c r="I131" s="11">
        <f t="shared" si="120"/>
        <v>300.313096774194</v>
      </c>
      <c r="J131" s="11">
        <f t="shared" si="121"/>
        <v>0.43797725989762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1.22108198536029</v>
      </c>
      <c r="P131" s="11">
        <f t="shared" si="124"/>
        <v>0.534806142058443</v>
      </c>
      <c r="Q131" s="15">
        <f t="shared" si="125"/>
        <v>0.139049596935195</v>
      </c>
      <c r="R131" s="11">
        <f t="shared" si="126"/>
        <v>0.1355172</v>
      </c>
      <c r="S131" s="16">
        <f t="shared" si="127"/>
        <v>1.02606604132313</v>
      </c>
      <c r="T131" s="3">
        <v>0.01</v>
      </c>
      <c r="U131" s="17">
        <f t="shared" si="128"/>
        <v>0.0102606604132313</v>
      </c>
      <c r="V131" s="16"/>
      <c r="W131" s="3"/>
      <c r="X131" s="3"/>
      <c r="Y131" s="18"/>
      <c r="Z131" s="3"/>
      <c r="AA131" s="19"/>
      <c r="AB131" s="3"/>
      <c r="AC131" s="3"/>
      <c r="AD131" s="3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0.0202106604132313</v>
      </c>
      <c r="AU131" s="24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15.2921476105484</v>
      </c>
    </row>
    <row r="132" s="1" customFormat="1" ht="16.8" spans="1:50">
      <c r="A132" s="6"/>
      <c r="B132" s="6"/>
      <c r="C132" s="8">
        <v>9</v>
      </c>
      <c r="D132" s="9">
        <v>25.125</v>
      </c>
      <c r="E132" s="12">
        <f t="shared" si="135"/>
        <v>27.1630967741936</v>
      </c>
      <c r="F132" s="8" t="s">
        <v>109</v>
      </c>
      <c r="G132" s="6">
        <v>10</v>
      </c>
      <c r="H132" s="11">
        <f t="shared" si="119"/>
        <v>25.125</v>
      </c>
      <c r="I132" s="11">
        <f t="shared" si="120"/>
        <v>298.275</v>
      </c>
      <c r="J132" s="11">
        <f t="shared" si="121"/>
        <v>0.350944599349878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1.20749584330184</v>
      </c>
      <c r="P132" s="11">
        <f t="shared" si="124"/>
        <v>0.423764144944208</v>
      </c>
      <c r="Q132" s="15">
        <f t="shared" si="125"/>
        <v>0.110178677685494</v>
      </c>
      <c r="R132" s="11">
        <f t="shared" si="126"/>
        <v>0.1355172</v>
      </c>
      <c r="S132" s="16">
        <f t="shared" si="127"/>
        <v>0.813023569594812</v>
      </c>
      <c r="T132" s="3">
        <v>0.01</v>
      </c>
      <c r="U132" s="17">
        <f t="shared" si="128"/>
        <v>0.00813023569594812</v>
      </c>
      <c r="V132" s="16"/>
      <c r="W132" s="3"/>
      <c r="X132" s="3"/>
      <c r="Y132" s="18"/>
      <c r="Z132" s="3"/>
      <c r="AA132" s="19"/>
      <c r="AB132" s="3"/>
      <c r="AC132" s="3"/>
      <c r="AD132" s="3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0.0180802356959481</v>
      </c>
      <c r="AU132" s="24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13.6801879524401</v>
      </c>
    </row>
    <row r="133" s="1" customFormat="1" ht="16.8" spans="1:50">
      <c r="A133" s="6"/>
      <c r="B133" s="6"/>
      <c r="C133" s="8">
        <v>10</v>
      </c>
      <c r="D133" s="9">
        <v>18.3718064516129</v>
      </c>
      <c r="E133" s="12">
        <f t="shared" si="135"/>
        <v>25.125</v>
      </c>
      <c r="F133" s="8" t="s">
        <v>109</v>
      </c>
      <c r="G133" s="6">
        <v>11</v>
      </c>
      <c r="H133" s="11">
        <f t="shared" si="119"/>
        <v>18.3718064516129</v>
      </c>
      <c r="I133" s="11">
        <f t="shared" si="120"/>
        <v>291.521806451613</v>
      </c>
      <c r="J133" s="11">
        <f t="shared" si="121"/>
        <v>0.16474975718448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0.744545113439752</v>
      </c>
      <c r="O133" s="11">
        <f t="shared" si="136"/>
        <v>0.560406584917882</v>
      </c>
      <c r="P133" s="11">
        <f t="shared" si="124"/>
        <v>0.0923268487898045</v>
      </c>
      <c r="Q133" s="15">
        <f t="shared" si="125"/>
        <v>0.0240049806853492</v>
      </c>
      <c r="R133" s="11">
        <f t="shared" si="126"/>
        <v>0.1355172</v>
      </c>
      <c r="S133" s="16">
        <f t="shared" si="127"/>
        <v>0.17713604387745</v>
      </c>
      <c r="T133" s="3">
        <v>0.01</v>
      </c>
      <c r="U133" s="17">
        <f t="shared" si="128"/>
        <v>0.0017713604387745</v>
      </c>
      <c r="V133" s="16"/>
      <c r="W133" s="3"/>
      <c r="X133" s="3"/>
      <c r="Y133" s="18"/>
      <c r="Z133" s="3"/>
      <c r="AA133" s="19"/>
      <c r="AB133" s="3"/>
      <c r="AC133" s="3"/>
      <c r="AD133" s="3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0.0072613604387745</v>
      </c>
      <c r="AU133" s="24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5.49421906126533</v>
      </c>
    </row>
    <row r="134" s="1" customFormat="1" ht="16.8" spans="1:51">
      <c r="A134" s="6"/>
      <c r="B134" s="6"/>
      <c r="C134" s="8">
        <v>11</v>
      </c>
      <c r="D134" s="9">
        <v>11.4327</v>
      </c>
      <c r="E134" s="12">
        <f t="shared" si="135"/>
        <v>18.3718064516129</v>
      </c>
      <c r="F134" s="8" t="s">
        <v>111</v>
      </c>
      <c r="G134" s="6">
        <v>12</v>
      </c>
      <c r="H134" s="11">
        <f t="shared" si="119"/>
        <v>11.4327</v>
      </c>
      <c r="I134" s="11">
        <f t="shared" si="120"/>
        <v>284.5827</v>
      </c>
      <c r="J134" s="11">
        <f t="shared" si="121"/>
        <v>0.0729682149587077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0.989299736128077</v>
      </c>
      <c r="P134" s="11">
        <f t="shared" si="124"/>
        <v>0.0721874358043863</v>
      </c>
      <c r="Q134" s="15">
        <f t="shared" si="125"/>
        <v>0.0187687333091404</v>
      </c>
      <c r="R134" s="11">
        <f t="shared" si="126"/>
        <v>0.1355172</v>
      </c>
      <c r="S134" s="16">
        <f t="shared" si="127"/>
        <v>0.138497056529654</v>
      </c>
      <c r="T134" s="3">
        <v>0.01</v>
      </c>
      <c r="U134" s="17">
        <f t="shared" si="128"/>
        <v>0.00138497056529654</v>
      </c>
      <c r="V134" s="16"/>
      <c r="W134" s="3"/>
      <c r="X134" s="3"/>
      <c r="Y134" s="18"/>
      <c r="Z134" s="3"/>
      <c r="AA134" s="19"/>
      <c r="AB134" s="3"/>
      <c r="AC134" s="3"/>
      <c r="AD134" s="3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0.00687497056529654</v>
      </c>
      <c r="AU134" s="24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5.20186191609367</v>
      </c>
      <c r="AY134" s="1">
        <f>SUM(AX123:AX134)</f>
        <v>122.808125617432</v>
      </c>
    </row>
    <row r="135" s="1" customFormat="1" ht="16.8" spans="1:46">
      <c r="A135" s="6"/>
      <c r="B135" s="6"/>
      <c r="C135" s="8">
        <v>12</v>
      </c>
      <c r="D135" s="9">
        <v>5.42687096774194</v>
      </c>
      <c r="E135" s="12">
        <f t="shared" si="135"/>
        <v>11.4327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3.63474193548387</v>
      </c>
      <c r="E139" s="8"/>
      <c r="F139" s="8"/>
      <c r="G139" s="6">
        <v>1</v>
      </c>
      <c r="H139" s="11">
        <f t="shared" ref="H139:H150" si="138">E140</f>
        <v>3.63474193548387</v>
      </c>
      <c r="I139" s="11">
        <f t="shared" ref="I139:I150" si="139">H139+273.15</f>
        <v>276.784741935484</v>
      </c>
      <c r="J139" s="11">
        <f t="shared" ref="J139:J150" si="140">EXP(($C$18*(I139-$C$16))/($C$19*I139*$C$16))</f>
        <v>0.0278293933258965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0.00792302827988273</v>
      </c>
      <c r="Q139" s="15">
        <f t="shared" ref="Q139:Q150" si="144">P139*$B$125</f>
        <v>0.00205998735276951</v>
      </c>
      <c r="R139" s="11">
        <f t="shared" ref="R139:R150" si="145">L139*$B$125</f>
        <v>0.074022</v>
      </c>
      <c r="S139" s="16">
        <f t="shared" ref="S139:S150" si="146">Q139/R139</f>
        <v>0.0278293933258965</v>
      </c>
      <c r="T139" s="3">
        <v>0.01</v>
      </c>
      <c r="U139" s="17">
        <f t="shared" ref="U139:U150" si="147">S139*T139</f>
        <v>0.000278293933258965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0.00576829393325896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0.0166666666666667</v>
      </c>
      <c r="AX139" s="1">
        <f t="shared" ref="AX139:AX150" si="153">AW139*10000*AV139*0.67*AU139*AT139</f>
        <v>4.76795063105926</v>
      </c>
      <c r="AZ139" s="2">
        <f>$E$12/12</f>
        <v>0.0166666666666667</v>
      </c>
      <c r="BA139" s="1">
        <f t="shared" ref="BA139:BA150" si="154">AZ139*10000*AV139*0.67*AU139*AT139</f>
        <v>4.76795063105926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3.28841935483871</v>
      </c>
      <c r="E140" s="12">
        <f t="shared" ref="E140:E151" si="155">D139</f>
        <v>3.63474193548387</v>
      </c>
      <c r="F140" s="8" t="s">
        <v>109</v>
      </c>
      <c r="G140" s="6">
        <v>2</v>
      </c>
      <c r="H140" s="11">
        <f t="shared" si="138"/>
        <v>3.28841935483871</v>
      </c>
      <c r="I140" s="11">
        <f t="shared" si="139"/>
        <v>276.438419354839</v>
      </c>
      <c r="J140" s="11">
        <f t="shared" si="140"/>
        <v>0.0266295488751405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0.561476971720117</v>
      </c>
      <c r="P140" s="11">
        <f t="shared" si="143"/>
        <v>0.0149518784606867</v>
      </c>
      <c r="Q140" s="15">
        <f t="shared" si="144"/>
        <v>0.00388748839977855</v>
      </c>
      <c r="R140" s="11">
        <f t="shared" si="145"/>
        <v>0.074022</v>
      </c>
      <c r="S140" s="16">
        <f t="shared" si="146"/>
        <v>0.0525180135605435</v>
      </c>
      <c r="T140" s="3">
        <v>0.01</v>
      </c>
      <c r="U140" s="17">
        <f t="shared" si="147"/>
        <v>0.000525180135605435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0.00601518013560544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0.0166666666666667</v>
      </c>
      <c r="AX140" s="1">
        <f t="shared" si="153"/>
        <v>4.97202158130861</v>
      </c>
      <c r="AZ140" s="2">
        <f t="shared" ref="AZ140:AZ150" si="158">$E$12/12</f>
        <v>0.0166666666666667</v>
      </c>
      <c r="BA140" s="1">
        <f t="shared" si="154"/>
        <v>4.97202158130861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8.62025</v>
      </c>
      <c r="E141" s="12">
        <f t="shared" si="155"/>
        <v>3.28841935483871</v>
      </c>
      <c r="F141" s="8" t="s">
        <v>109</v>
      </c>
      <c r="G141" s="6">
        <v>3</v>
      </c>
      <c r="H141" s="11">
        <f t="shared" si="138"/>
        <v>8.62025</v>
      </c>
      <c r="I141" s="11">
        <f t="shared" si="139"/>
        <v>281.77025</v>
      </c>
      <c r="J141" s="11">
        <f t="shared" si="140"/>
        <v>0.0518585091833912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0.831225093259431</v>
      </c>
      <c r="P141" s="11">
        <f t="shared" si="143"/>
        <v>0.0431060941322594</v>
      </c>
      <c r="Q141" s="15">
        <f t="shared" si="144"/>
        <v>0.0112075844743874</v>
      </c>
      <c r="R141" s="11">
        <f t="shared" si="145"/>
        <v>0.074022</v>
      </c>
      <c r="S141" s="16">
        <f t="shared" si="146"/>
        <v>0.151408830812292</v>
      </c>
      <c r="T141" s="3">
        <v>0.01</v>
      </c>
      <c r="U141" s="17">
        <f t="shared" si="147"/>
        <v>0.00151408830812292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0.00700408830812292</v>
      </c>
      <c r="AU141" s="24">
        <f t="shared" si="151"/>
        <v>28.47</v>
      </c>
      <c r="AV141" s="1">
        <f t="shared" si="152"/>
        <v>0.26</v>
      </c>
      <c r="AW141" s="2">
        <f t="shared" si="157"/>
        <v>0.0166666666666667</v>
      </c>
      <c r="AX141" s="1">
        <f t="shared" si="153"/>
        <v>5.78943230963994</v>
      </c>
      <c r="AZ141" s="2">
        <f t="shared" si="158"/>
        <v>0.0166666666666667</v>
      </c>
      <c r="BA141" s="1">
        <f t="shared" si="154"/>
        <v>5.78943230963994</v>
      </c>
    </row>
    <row r="142" s="1" customFormat="1" ht="16.8" spans="1:53">
      <c r="A142" s="6"/>
      <c r="B142" s="6"/>
      <c r="C142" s="8">
        <v>3</v>
      </c>
      <c r="D142" s="9">
        <v>11.0554838709677</v>
      </c>
      <c r="E142" s="12">
        <f t="shared" si="155"/>
        <v>8.62025</v>
      </c>
      <c r="F142" s="8" t="s">
        <v>109</v>
      </c>
      <c r="G142" s="6">
        <v>4</v>
      </c>
      <c r="H142" s="11">
        <f t="shared" si="138"/>
        <v>11.0554838709677</v>
      </c>
      <c r="I142" s="11">
        <f t="shared" si="139"/>
        <v>284.205483870968</v>
      </c>
      <c r="J142" s="11">
        <f t="shared" si="140"/>
        <v>0.0697287361488667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1.07281899912717</v>
      </c>
      <c r="P142" s="11">
        <f t="shared" si="143"/>
        <v>0.0748063129256298</v>
      </c>
      <c r="Q142" s="15">
        <f t="shared" si="144"/>
        <v>0.0194496413606637</v>
      </c>
      <c r="R142" s="11">
        <f t="shared" si="145"/>
        <v>0.074022</v>
      </c>
      <c r="S142" s="16">
        <f t="shared" si="146"/>
        <v>0.262754875046118</v>
      </c>
      <c r="T142" s="3">
        <v>0.01</v>
      </c>
      <c r="U142" s="17">
        <f t="shared" si="147"/>
        <v>0.00262754875046118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0.00811754875046118</v>
      </c>
      <c r="AU142" s="24">
        <f t="shared" si="151"/>
        <v>28.47</v>
      </c>
      <c r="AV142" s="1">
        <f t="shared" si="152"/>
        <v>0.26</v>
      </c>
      <c r="AW142" s="2">
        <f t="shared" si="157"/>
        <v>0.0166666666666667</v>
      </c>
      <c r="AX142" s="1">
        <f t="shared" si="153"/>
        <v>6.70979532860745</v>
      </c>
      <c r="AZ142" s="2">
        <f t="shared" si="158"/>
        <v>0.0166666666666667</v>
      </c>
      <c r="BA142" s="1">
        <f t="shared" si="154"/>
        <v>6.70979532860745</v>
      </c>
    </row>
    <row r="143" s="1" customFormat="1" ht="16.8" spans="1:53">
      <c r="A143" s="6"/>
      <c r="B143" s="6"/>
      <c r="C143" s="8">
        <v>4</v>
      </c>
      <c r="D143" s="9">
        <v>15.358</v>
      </c>
      <c r="E143" s="12">
        <f t="shared" si="155"/>
        <v>11.0554838709677</v>
      </c>
      <c r="F143" s="8" t="s">
        <v>109</v>
      </c>
      <c r="G143" s="6">
        <v>5</v>
      </c>
      <c r="H143" s="11">
        <f t="shared" si="138"/>
        <v>15.358</v>
      </c>
      <c r="I143" s="11">
        <f t="shared" si="139"/>
        <v>288.508</v>
      </c>
      <c r="J143" s="11">
        <f t="shared" si="140"/>
        <v>0.116224852438947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0.948112051891464</v>
      </c>
      <c r="O143" s="11">
        <f t="shared" si="156"/>
        <v>0.334600634310077</v>
      </c>
      <c r="P143" s="11">
        <f t="shared" si="143"/>
        <v>0.0388889093486669</v>
      </c>
      <c r="Q143" s="15">
        <f t="shared" si="144"/>
        <v>0.0101111164306534</v>
      </c>
      <c r="R143" s="11">
        <f t="shared" si="145"/>
        <v>0.074022</v>
      </c>
      <c r="S143" s="16">
        <f t="shared" si="146"/>
        <v>0.136596098871327</v>
      </c>
      <c r="T143" s="3">
        <v>0.01</v>
      </c>
      <c r="U143" s="17">
        <f t="shared" si="147"/>
        <v>0.00136596098871327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0.0113159609887133</v>
      </c>
      <c r="AU143" s="24">
        <f t="shared" si="151"/>
        <v>28.47</v>
      </c>
      <c r="AV143" s="1">
        <f t="shared" si="152"/>
        <v>0.26</v>
      </c>
      <c r="AW143" s="2">
        <f t="shared" si="157"/>
        <v>0.0166666666666667</v>
      </c>
      <c r="AX143" s="1">
        <f t="shared" si="153"/>
        <v>9.35353571808965</v>
      </c>
      <c r="AZ143" s="2">
        <f t="shared" si="158"/>
        <v>0.0166666666666667</v>
      </c>
      <c r="BA143" s="1">
        <f t="shared" si="154"/>
        <v>9.35353571808965</v>
      </c>
    </row>
    <row r="144" s="1" customFormat="1" ht="16.8" spans="1:53">
      <c r="A144" s="6"/>
      <c r="B144" s="6"/>
      <c r="C144" s="8">
        <v>5</v>
      </c>
      <c r="D144" s="9">
        <v>21.4555161290323</v>
      </c>
      <c r="E144" s="12">
        <f t="shared" si="155"/>
        <v>15.358</v>
      </c>
      <c r="F144" s="8" t="s">
        <v>111</v>
      </c>
      <c r="G144" s="6">
        <v>6</v>
      </c>
      <c r="H144" s="11">
        <f t="shared" si="138"/>
        <v>21.4555161290323</v>
      </c>
      <c r="I144" s="11">
        <f t="shared" si="139"/>
        <v>294.605516129032</v>
      </c>
      <c r="J144" s="11">
        <f t="shared" si="140"/>
        <v>0.233698646959078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0.58041172496141</v>
      </c>
      <c r="P144" s="11">
        <f t="shared" si="143"/>
        <v>0.135641434802666</v>
      </c>
      <c r="Q144" s="15">
        <f t="shared" si="144"/>
        <v>0.0352667730486932</v>
      </c>
      <c r="R144" s="11">
        <f t="shared" si="145"/>
        <v>0.074022</v>
      </c>
      <c r="S144" s="16">
        <f t="shared" si="146"/>
        <v>0.476436370926119</v>
      </c>
      <c r="T144" s="3">
        <v>0.01</v>
      </c>
      <c r="U144" s="17">
        <f t="shared" si="147"/>
        <v>0.00476436370926119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0.01</v>
      </c>
      <c r="AF144" s="3">
        <v>0.49</v>
      </c>
      <c r="AG144" s="17">
        <f t="shared" si="148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9"/>
        <v>0.01</v>
      </c>
      <c r="AT144" s="2">
        <f t="shared" si="150"/>
        <v>0.0196643637092612</v>
      </c>
      <c r="AU144" s="24">
        <f t="shared" si="151"/>
        <v>28.47</v>
      </c>
      <c r="AV144" s="1">
        <f t="shared" si="152"/>
        <v>0.26</v>
      </c>
      <c r="AW144" s="2">
        <f t="shared" si="157"/>
        <v>0.0166666666666667</v>
      </c>
      <c r="AX144" s="1">
        <f t="shared" si="153"/>
        <v>16.2541500904374</v>
      </c>
      <c r="AZ144" s="2">
        <f t="shared" si="158"/>
        <v>0.0166666666666667</v>
      </c>
      <c r="BA144" s="1">
        <f t="shared" si="154"/>
        <v>16.2541500904374</v>
      </c>
    </row>
    <row r="145" s="1" customFormat="1" ht="16.8" spans="1:53">
      <c r="A145" s="6"/>
      <c r="B145" s="6"/>
      <c r="C145" s="8">
        <v>6</v>
      </c>
      <c r="D145" s="9">
        <v>26.1322</v>
      </c>
      <c r="E145" s="12">
        <f t="shared" si="155"/>
        <v>21.4555161290323</v>
      </c>
      <c r="F145" s="8" t="s">
        <v>109</v>
      </c>
      <c r="G145" s="6">
        <v>7</v>
      </c>
      <c r="H145" s="11">
        <f t="shared" si="138"/>
        <v>26.1322</v>
      </c>
      <c r="I145" s="11">
        <f t="shared" si="139"/>
        <v>299.2822</v>
      </c>
      <c r="J145" s="11">
        <f t="shared" si="140"/>
        <v>0.39169633864959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0.729470290158744</v>
      </c>
      <c r="P145" s="11">
        <f t="shared" si="143"/>
        <v>0.285730841808834</v>
      </c>
      <c r="Q145" s="15">
        <f t="shared" si="144"/>
        <v>0.0742900188702969</v>
      </c>
      <c r="R145" s="11">
        <f t="shared" si="145"/>
        <v>0.074022</v>
      </c>
      <c r="S145" s="16">
        <f t="shared" si="146"/>
        <v>1.00362080017153</v>
      </c>
      <c r="T145" s="3">
        <v>0.01</v>
      </c>
      <c r="U145" s="17">
        <f t="shared" si="147"/>
        <v>0.0100362080017153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0.01</v>
      </c>
      <c r="AF145" s="3">
        <v>0.49</v>
      </c>
      <c r="AG145" s="17">
        <f t="shared" si="148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0.0249362080017153</v>
      </c>
      <c r="AU145" s="24">
        <f t="shared" si="151"/>
        <v>28.47</v>
      </c>
      <c r="AV145" s="1">
        <f t="shared" si="152"/>
        <v>0.26</v>
      </c>
      <c r="AW145" s="2">
        <f t="shared" si="157"/>
        <v>0.0166666666666667</v>
      </c>
      <c r="AX145" s="1">
        <f t="shared" si="153"/>
        <v>20.6117458738498</v>
      </c>
      <c r="AZ145" s="2">
        <f t="shared" si="158"/>
        <v>0.0166666666666667</v>
      </c>
      <c r="BA145" s="1">
        <f t="shared" si="154"/>
        <v>20.6117458738498</v>
      </c>
    </row>
    <row r="146" s="1" customFormat="1" ht="16.8" spans="1:53">
      <c r="A146" s="6"/>
      <c r="B146" s="6"/>
      <c r="C146" s="8">
        <v>7</v>
      </c>
      <c r="D146" s="9">
        <v>27.9207419354839</v>
      </c>
      <c r="E146" s="12">
        <f t="shared" si="155"/>
        <v>26.1322</v>
      </c>
      <c r="F146" s="8" t="s">
        <v>109</v>
      </c>
      <c r="G146" s="6">
        <v>8</v>
      </c>
      <c r="H146" s="11">
        <f t="shared" si="138"/>
        <v>27.9207419354839</v>
      </c>
      <c r="I146" s="11">
        <f t="shared" si="139"/>
        <v>301.070741935484</v>
      </c>
      <c r="J146" s="11">
        <f t="shared" si="140"/>
        <v>0.475210251319204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0.72843944834991</v>
      </c>
      <c r="P146" s="11">
        <f t="shared" si="143"/>
        <v>0.346161893321183</v>
      </c>
      <c r="Q146" s="15">
        <f t="shared" si="144"/>
        <v>0.0900020922635076</v>
      </c>
      <c r="R146" s="11">
        <f t="shared" si="145"/>
        <v>0.074022</v>
      </c>
      <c r="S146" s="16">
        <f t="shared" si="146"/>
        <v>1.21588301131431</v>
      </c>
      <c r="T146" s="3">
        <v>0.01</v>
      </c>
      <c r="U146" s="17">
        <f t="shared" si="147"/>
        <v>0.0121588301131431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0.01</v>
      </c>
      <c r="AF146" s="3">
        <v>0.49</v>
      </c>
      <c r="AG146" s="17">
        <f t="shared" si="148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0.0270588301131431</v>
      </c>
      <c r="AU146" s="24">
        <f t="shared" si="151"/>
        <v>28.47</v>
      </c>
      <c r="AV146" s="1">
        <f t="shared" si="152"/>
        <v>0.26</v>
      </c>
      <c r="AW146" s="2">
        <f t="shared" si="157"/>
        <v>0.0166666666666667</v>
      </c>
      <c r="AX146" s="1">
        <f t="shared" si="153"/>
        <v>22.3662607360917</v>
      </c>
      <c r="AZ146" s="2">
        <f t="shared" si="158"/>
        <v>0.0166666666666667</v>
      </c>
      <c r="BA146" s="1">
        <f t="shared" si="154"/>
        <v>22.3662607360917</v>
      </c>
    </row>
    <row r="147" s="1" customFormat="1" ht="16.8" spans="1:53">
      <c r="A147" s="6"/>
      <c r="B147" s="6"/>
      <c r="C147" s="8">
        <v>8</v>
      </c>
      <c r="D147" s="9">
        <v>27.1630967741936</v>
      </c>
      <c r="E147" s="12">
        <f t="shared" si="155"/>
        <v>27.9207419354839</v>
      </c>
      <c r="F147" s="8" t="s">
        <v>109</v>
      </c>
      <c r="G147" s="6">
        <v>9</v>
      </c>
      <c r="H147" s="11">
        <f t="shared" si="138"/>
        <v>27.1630967741936</v>
      </c>
      <c r="I147" s="11">
        <f t="shared" si="139"/>
        <v>300.313096774194</v>
      </c>
      <c r="J147" s="11">
        <f t="shared" si="140"/>
        <v>0.43797725989762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0.666977555028727</v>
      </c>
      <c r="P147" s="11">
        <f t="shared" si="143"/>
        <v>0.292121001964696</v>
      </c>
      <c r="Q147" s="15">
        <f t="shared" si="144"/>
        <v>0.0759514605108209</v>
      </c>
      <c r="R147" s="11">
        <f t="shared" si="145"/>
        <v>0.074022</v>
      </c>
      <c r="S147" s="16">
        <f t="shared" si="146"/>
        <v>1.02606604132313</v>
      </c>
      <c r="T147" s="3">
        <v>0.01</v>
      </c>
      <c r="U147" s="17">
        <f t="shared" si="147"/>
        <v>0.0102606604132313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0.0202106604132313</v>
      </c>
      <c r="AU147" s="24">
        <f t="shared" si="151"/>
        <v>28.47</v>
      </c>
      <c r="AV147" s="1">
        <f t="shared" si="152"/>
        <v>0.26</v>
      </c>
      <c r="AW147" s="2">
        <f t="shared" si="157"/>
        <v>0.0166666666666667</v>
      </c>
      <c r="AX147" s="1">
        <f t="shared" si="153"/>
        <v>16.7057074737083</v>
      </c>
      <c r="AZ147" s="2">
        <f t="shared" si="158"/>
        <v>0.0166666666666667</v>
      </c>
      <c r="BA147" s="1">
        <f t="shared" si="154"/>
        <v>16.7057074737083</v>
      </c>
    </row>
    <row r="148" s="1" customFormat="1" ht="16.8" spans="1:53">
      <c r="A148" s="6"/>
      <c r="B148" s="6"/>
      <c r="C148" s="8">
        <v>9</v>
      </c>
      <c r="D148" s="9">
        <v>25.125</v>
      </c>
      <c r="E148" s="12">
        <f t="shared" si="155"/>
        <v>27.1630967741936</v>
      </c>
      <c r="F148" s="8" t="s">
        <v>109</v>
      </c>
      <c r="G148" s="6">
        <v>10</v>
      </c>
      <c r="H148" s="11">
        <f t="shared" si="138"/>
        <v>25.125</v>
      </c>
      <c r="I148" s="11">
        <f t="shared" si="139"/>
        <v>298.275</v>
      </c>
      <c r="J148" s="11">
        <f t="shared" si="140"/>
        <v>0.350944599349878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0.659556553064031</v>
      </c>
      <c r="P148" s="11">
        <f t="shared" si="143"/>
        <v>0.231467810263643</v>
      </c>
      <c r="Q148" s="15">
        <f t="shared" si="144"/>
        <v>0.0601816306685471</v>
      </c>
      <c r="R148" s="11">
        <f t="shared" si="145"/>
        <v>0.074022</v>
      </c>
      <c r="S148" s="16">
        <f t="shared" si="146"/>
        <v>0.813023569594812</v>
      </c>
      <c r="T148" s="3">
        <v>0.01</v>
      </c>
      <c r="U148" s="17">
        <f t="shared" si="147"/>
        <v>0.00813023569594812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0.0180802356959481</v>
      </c>
      <c r="AU148" s="24">
        <f t="shared" si="151"/>
        <v>28.47</v>
      </c>
      <c r="AV148" s="1">
        <f t="shared" si="152"/>
        <v>0.26</v>
      </c>
      <c r="AW148" s="2">
        <f t="shared" si="157"/>
        <v>0.0166666666666667</v>
      </c>
      <c r="AX148" s="1">
        <f t="shared" si="153"/>
        <v>14.9447431413211</v>
      </c>
      <c r="AZ148" s="2">
        <f t="shared" si="158"/>
        <v>0.0166666666666667</v>
      </c>
      <c r="BA148" s="1">
        <f t="shared" si="154"/>
        <v>14.9447431413211</v>
      </c>
    </row>
    <row r="149" s="1" customFormat="1" ht="16.8" spans="1:53">
      <c r="A149" s="6"/>
      <c r="B149" s="6"/>
      <c r="C149" s="8">
        <v>10</v>
      </c>
      <c r="D149" s="9">
        <v>18.3718064516129</v>
      </c>
      <c r="E149" s="12">
        <f t="shared" si="155"/>
        <v>25.125</v>
      </c>
      <c r="F149" s="8" t="s">
        <v>109</v>
      </c>
      <c r="G149" s="6">
        <v>11</v>
      </c>
      <c r="H149" s="11">
        <f t="shared" si="138"/>
        <v>18.3718064516129</v>
      </c>
      <c r="I149" s="11">
        <f t="shared" si="139"/>
        <v>291.521806451613</v>
      </c>
      <c r="J149" s="11">
        <f t="shared" si="140"/>
        <v>0.16474975718448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0.406684305660369</v>
      </c>
      <c r="O149" s="11">
        <f t="shared" si="156"/>
        <v>0.306104437140019</v>
      </c>
      <c r="P149" s="11">
        <f t="shared" si="143"/>
        <v>0.05043063169191</v>
      </c>
      <c r="Q149" s="15">
        <f t="shared" si="144"/>
        <v>0.0131119642398966</v>
      </c>
      <c r="R149" s="11">
        <f t="shared" si="145"/>
        <v>0.074022</v>
      </c>
      <c r="S149" s="16">
        <f t="shared" si="146"/>
        <v>0.17713604387745</v>
      </c>
      <c r="T149" s="3">
        <v>0.01</v>
      </c>
      <c r="U149" s="17">
        <f t="shared" si="147"/>
        <v>0.0017713604387745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0.0072613604387745</v>
      </c>
      <c r="AU149" s="24">
        <f t="shared" si="151"/>
        <v>28.47</v>
      </c>
      <c r="AV149" s="1">
        <f t="shared" si="152"/>
        <v>0.26</v>
      </c>
      <c r="AW149" s="2">
        <f t="shared" si="157"/>
        <v>0.0166666666666667</v>
      </c>
      <c r="AX149" s="1">
        <f t="shared" si="153"/>
        <v>6.00208805012179</v>
      </c>
      <c r="AZ149" s="2">
        <f t="shared" si="158"/>
        <v>0.0166666666666667</v>
      </c>
      <c r="BA149" s="1">
        <f t="shared" si="154"/>
        <v>6.00208805012179</v>
      </c>
    </row>
    <row r="150" s="1" customFormat="1" ht="16.8" spans="1:54">
      <c r="A150" s="6"/>
      <c r="B150" s="6"/>
      <c r="C150" s="8">
        <v>11</v>
      </c>
      <c r="D150" s="9">
        <v>11.4327</v>
      </c>
      <c r="E150" s="12">
        <f t="shared" si="155"/>
        <v>18.3718064516129</v>
      </c>
      <c r="F150" s="8" t="s">
        <v>111</v>
      </c>
      <c r="G150" s="6">
        <v>12</v>
      </c>
      <c r="H150" s="11">
        <f t="shared" si="138"/>
        <v>11.4327</v>
      </c>
      <c r="I150" s="11">
        <f t="shared" si="139"/>
        <v>284.5827</v>
      </c>
      <c r="J150" s="11">
        <f t="shared" si="140"/>
        <v>0.0729682149587077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0.540373805448109</v>
      </c>
      <c r="P150" s="11">
        <f t="shared" si="143"/>
        <v>0.0394301119939925</v>
      </c>
      <c r="Q150" s="15">
        <f t="shared" si="144"/>
        <v>0.0102518291184381</v>
      </c>
      <c r="R150" s="11">
        <f t="shared" si="145"/>
        <v>0.074022</v>
      </c>
      <c r="S150" s="16">
        <f t="shared" si="146"/>
        <v>0.138497056529654</v>
      </c>
      <c r="T150" s="3">
        <v>0.01</v>
      </c>
      <c r="U150" s="17">
        <f t="shared" si="147"/>
        <v>0.00138497056529654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0.00687497056529654</v>
      </c>
      <c r="AU150" s="24">
        <f t="shared" si="151"/>
        <v>28.47</v>
      </c>
      <c r="AV150" s="1">
        <f t="shared" si="152"/>
        <v>0.26</v>
      </c>
      <c r="AW150" s="2">
        <f t="shared" si="157"/>
        <v>0.0166666666666667</v>
      </c>
      <c r="AX150" s="1">
        <f t="shared" si="153"/>
        <v>5.68270629489225</v>
      </c>
      <c r="AY150" s="1">
        <f>SUM(AX139:AX150)</f>
        <v>134.160137229127</v>
      </c>
      <c r="AZ150" s="2">
        <f t="shared" si="158"/>
        <v>0.0166666666666667</v>
      </c>
      <c r="BA150" s="1">
        <f t="shared" si="154"/>
        <v>5.68270629489225</v>
      </c>
      <c r="BB150" s="1">
        <f>SUM(BA139:BA150)</f>
        <v>134.160137229127</v>
      </c>
    </row>
    <row r="151" s="1" customFormat="1" ht="16.8" spans="1:46">
      <c r="A151" s="6"/>
      <c r="B151" s="6"/>
      <c r="C151" s="8">
        <v>12</v>
      </c>
      <c r="D151" s="9">
        <v>5.42687096774194</v>
      </c>
      <c r="E151" s="12">
        <f t="shared" si="155"/>
        <v>11.4327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J20" sqref="J20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 customWidth="1"/>
    <col min="32" max="32" width="23.1153846153846" style="1" customWidth="1"/>
    <col min="33" max="33" width="12.8846153846154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48" width="15.6634615384615" style="1"/>
    <col min="49" max="49" width="11.4423076923077" style="1"/>
    <col min="50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22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80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158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1175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(AV40+AV55+AV71+AV87+AV102+AY118+AY134+AY150+BB150+AG118)</f>
        <v>34469834.1101649</v>
      </c>
      <c r="J16" s="10" t="s">
        <v>35</v>
      </c>
      <c r="K16" s="10">
        <f>I16/(10000*1000)</f>
        <v>3.44698341101649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7.62158064516129</v>
      </c>
      <c r="E29" s="8"/>
      <c r="F29" s="8"/>
      <c r="G29" s="6">
        <v>1</v>
      </c>
      <c r="H29" s="11">
        <f t="shared" ref="H29:H40" si="0">E30</f>
        <v>7.62158064516129</v>
      </c>
      <c r="I29" s="11">
        <f t="shared" ref="I29:I40" si="1">H29+273.15</f>
        <v>280.771580645161</v>
      </c>
      <c r="J29" s="11">
        <f t="shared" ref="J29:J40" si="2">EXP(($C$18*(I29-$C$16))/($C$19*I29*$C$16))</f>
        <v>0.0458606967817282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0.045558398355442</v>
      </c>
      <c r="Q29" s="15">
        <f t="shared" ref="Q29:Q40" si="6">P29*$B$31</f>
        <v>0.00592259178620746</v>
      </c>
      <c r="R29" s="11">
        <f t="shared" ref="R29:R40" si="7">L29*$B$31</f>
        <v>0.129143083333333</v>
      </c>
      <c r="S29" s="16">
        <f t="shared" ref="S29:S40" si="8">Q29/R29</f>
        <v>0.0458606967817283</v>
      </c>
      <c r="T29" s="3">
        <v>0.01</v>
      </c>
      <c r="U29" s="17">
        <f t="shared" ref="U29:U40" si="9">S29*T29</f>
        <v>0.000458606967817283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0.0223586069678173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0.366666666666667</v>
      </c>
      <c r="AU29" s="1">
        <f t="shared" ref="AU29:AU40" si="17">AT29*10000*AS29*0.67*AR29*AQ29</f>
        <v>709.352536463117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6.76529032258064</v>
      </c>
      <c r="E30" s="12">
        <f t="shared" ref="E30:E41" si="18">D29</f>
        <v>7.62158064516129</v>
      </c>
      <c r="F30" s="8" t="s">
        <v>109</v>
      </c>
      <c r="G30" s="6">
        <v>2</v>
      </c>
      <c r="H30" s="11">
        <f t="shared" si="0"/>
        <v>6.76529032258064</v>
      </c>
      <c r="I30" s="11">
        <f t="shared" si="1"/>
        <v>279.915290322581</v>
      </c>
      <c r="J30" s="11">
        <f t="shared" si="2"/>
        <v>0.041244704379829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1.94125826831122</v>
      </c>
      <c r="P30" s="11">
        <f t="shared" si="5"/>
        <v>0.0800666234013951</v>
      </c>
      <c r="Q30" s="15">
        <f t="shared" si="6"/>
        <v>0.0104086610421814</v>
      </c>
      <c r="R30" s="11">
        <f t="shared" si="7"/>
        <v>0.129143083333333</v>
      </c>
      <c r="S30" s="16">
        <f t="shared" si="8"/>
        <v>0.0805978978782427</v>
      </c>
      <c r="T30" s="3">
        <v>0.01</v>
      </c>
      <c r="U30" s="17">
        <f t="shared" si="9"/>
        <v>0.000805978978782427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0.0227059789787824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0.366666666666667</v>
      </c>
      <c r="AU30" s="1">
        <f t="shared" si="17"/>
        <v>720.373313268625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11.7355357142857</v>
      </c>
      <c r="E31" s="12">
        <f t="shared" si="18"/>
        <v>6.76529032258064</v>
      </c>
      <c r="F31" s="8" t="s">
        <v>109</v>
      </c>
      <c r="G31" s="6">
        <v>3</v>
      </c>
      <c r="H31" s="11">
        <f t="shared" si="0"/>
        <v>11.7355357142857</v>
      </c>
      <c r="I31" s="11">
        <f t="shared" si="1"/>
        <v>284.885535714286</v>
      </c>
      <c r="J31" s="11">
        <f t="shared" si="2"/>
        <v>0.0756709238873889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2.85459997824316</v>
      </c>
      <c r="P31" s="11">
        <f t="shared" si="5"/>
        <v>0.21601021768258</v>
      </c>
      <c r="Q31" s="15">
        <f t="shared" si="6"/>
        <v>0.0280813282987354</v>
      </c>
      <c r="R31" s="11">
        <f t="shared" si="7"/>
        <v>0.129143083333333</v>
      </c>
      <c r="S31" s="16">
        <f t="shared" si="8"/>
        <v>0.217443532970746</v>
      </c>
      <c r="T31" s="3">
        <v>0.01</v>
      </c>
      <c r="U31" s="17">
        <f t="shared" si="9"/>
        <v>0.00217443532970746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0.0240744353297075</v>
      </c>
      <c r="AR31" s="24">
        <f t="shared" si="15"/>
        <v>99.3408333333333</v>
      </c>
      <c r="AS31" s="1">
        <f t="shared" si="16"/>
        <v>0.13</v>
      </c>
      <c r="AT31" s="2">
        <f t="shared" si="20"/>
        <v>0.366666666666667</v>
      </c>
      <c r="AU31" s="1">
        <f t="shared" si="17"/>
        <v>763.789165828895</v>
      </c>
    </row>
    <row r="32" s="1" customFormat="1" ht="16.8" spans="1:47">
      <c r="A32" s="6"/>
      <c r="B32" s="6"/>
      <c r="C32" s="8">
        <v>3</v>
      </c>
      <c r="D32" s="9">
        <v>13.5404838709677</v>
      </c>
      <c r="E32" s="12">
        <f t="shared" si="18"/>
        <v>11.7355357142857</v>
      </c>
      <c r="F32" s="8" t="s">
        <v>109</v>
      </c>
      <c r="G32" s="6">
        <v>4</v>
      </c>
      <c r="H32" s="11">
        <f t="shared" si="0"/>
        <v>13.5404838709677</v>
      </c>
      <c r="I32" s="11">
        <f t="shared" si="1"/>
        <v>286.690483870968</v>
      </c>
      <c r="J32" s="11">
        <f t="shared" si="2"/>
        <v>0.0938381482641889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3.63199809389391</v>
      </c>
      <c r="P32" s="11">
        <f t="shared" si="5"/>
        <v>0.340819975630069</v>
      </c>
      <c r="Q32" s="15">
        <f t="shared" si="6"/>
        <v>0.0443065968319089</v>
      </c>
      <c r="R32" s="11">
        <f t="shared" si="7"/>
        <v>0.129143083333333</v>
      </c>
      <c r="S32" s="16">
        <f t="shared" si="8"/>
        <v>0.343081454215775</v>
      </c>
      <c r="T32" s="3">
        <v>0.01</v>
      </c>
      <c r="U32" s="17">
        <f t="shared" si="9"/>
        <v>0.00343081454215775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0.0328808145421578</v>
      </c>
      <c r="AR32" s="24">
        <f t="shared" si="15"/>
        <v>99.3408333333333</v>
      </c>
      <c r="AS32" s="1">
        <f t="shared" si="16"/>
        <v>0.13</v>
      </c>
      <c r="AT32" s="2">
        <f t="shared" si="20"/>
        <v>0.366666666666667</v>
      </c>
      <c r="AU32" s="1">
        <f t="shared" si="17"/>
        <v>1043.181680774</v>
      </c>
    </row>
    <row r="33" s="1" customFormat="1" ht="16.8" spans="1:47">
      <c r="A33" s="6"/>
      <c r="B33" s="6"/>
      <c r="C33" s="8">
        <v>4</v>
      </c>
      <c r="D33" s="9">
        <v>17.3822333333333</v>
      </c>
      <c r="E33" s="12">
        <f t="shared" si="18"/>
        <v>13.5404838709677</v>
      </c>
      <c r="F33" s="8" t="s">
        <v>109</v>
      </c>
      <c r="G33" s="6">
        <v>5</v>
      </c>
      <c r="H33" s="11">
        <f t="shared" si="0"/>
        <v>17.3822333333333</v>
      </c>
      <c r="I33" s="11">
        <f t="shared" si="1"/>
        <v>290.532233333333</v>
      </c>
      <c r="J33" s="11">
        <f t="shared" si="2"/>
        <v>0.147034230508171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3.12661921235065</v>
      </c>
      <c r="O33" s="11">
        <f t="shared" si="19"/>
        <v>1.15796723924652</v>
      </c>
      <c r="P33" s="11">
        <f t="shared" si="5"/>
        <v>0.170260821976284</v>
      </c>
      <c r="Q33" s="15">
        <f t="shared" si="6"/>
        <v>0.0221339068569169</v>
      </c>
      <c r="R33" s="11">
        <f t="shared" si="7"/>
        <v>0.129143083333333</v>
      </c>
      <c r="S33" s="16">
        <f t="shared" si="8"/>
        <v>0.171390571493378</v>
      </c>
      <c r="T33" s="3">
        <v>0.01</v>
      </c>
      <c r="U33" s="17">
        <f t="shared" si="9"/>
        <v>0.00171390571493378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0.0311639057149338</v>
      </c>
      <c r="AR33" s="24">
        <f t="shared" si="15"/>
        <v>99.3408333333333</v>
      </c>
      <c r="AS33" s="1">
        <f t="shared" si="16"/>
        <v>0.13</v>
      </c>
      <c r="AT33" s="2">
        <f t="shared" si="20"/>
        <v>0.366666666666667</v>
      </c>
      <c r="AU33" s="1">
        <f t="shared" si="17"/>
        <v>988.710772402104</v>
      </c>
    </row>
    <row r="34" s="1" customFormat="1" ht="16.8" spans="1:47">
      <c r="A34" s="6"/>
      <c r="B34" s="6"/>
      <c r="C34" s="8">
        <v>5</v>
      </c>
      <c r="D34" s="9">
        <v>22.516064516129</v>
      </c>
      <c r="E34" s="12">
        <f t="shared" si="18"/>
        <v>17.3822333333333</v>
      </c>
      <c r="F34" s="8" t="s">
        <v>111</v>
      </c>
      <c r="G34" s="6">
        <v>6</v>
      </c>
      <c r="H34" s="11">
        <f t="shared" si="0"/>
        <v>22.516064516129</v>
      </c>
      <c r="I34" s="11">
        <f t="shared" si="1"/>
        <v>295.666064516129</v>
      </c>
      <c r="J34" s="11">
        <f t="shared" si="2"/>
        <v>0.263112866527995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1.98111475060357</v>
      </c>
      <c r="P34" s="11">
        <f t="shared" si="5"/>
        <v>0.521256780952201</v>
      </c>
      <c r="Q34" s="15">
        <f t="shared" si="6"/>
        <v>0.0677633815237861</v>
      </c>
      <c r="R34" s="11">
        <f t="shared" si="7"/>
        <v>0.129143083333333</v>
      </c>
      <c r="S34" s="16">
        <f t="shared" si="8"/>
        <v>0.524715530826232</v>
      </c>
      <c r="T34" s="3">
        <v>0.01</v>
      </c>
      <c r="U34" s="17">
        <f t="shared" si="9"/>
        <v>0.00524715530826232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0.0346971553082623</v>
      </c>
      <c r="AR34" s="24">
        <f t="shared" si="15"/>
        <v>99.3408333333333</v>
      </c>
      <c r="AS34" s="1">
        <f t="shared" si="16"/>
        <v>0.13</v>
      </c>
      <c r="AT34" s="2">
        <f t="shared" si="20"/>
        <v>0.366666666666667</v>
      </c>
      <c r="AU34" s="1">
        <f t="shared" si="17"/>
        <v>1100.80718183371</v>
      </c>
    </row>
    <row r="35" s="1" customFormat="1" ht="16.8" spans="1:47">
      <c r="A35" s="6"/>
      <c r="B35" s="6"/>
      <c r="C35" s="8">
        <v>6</v>
      </c>
      <c r="D35" s="9">
        <v>25.3631333333333</v>
      </c>
      <c r="E35" s="12">
        <f t="shared" si="18"/>
        <v>22.516064516129</v>
      </c>
      <c r="F35" s="8" t="s">
        <v>109</v>
      </c>
      <c r="G35" s="6">
        <v>7</v>
      </c>
      <c r="H35" s="11">
        <f t="shared" si="0"/>
        <v>25.3631333333333</v>
      </c>
      <c r="I35" s="11">
        <f t="shared" si="1"/>
        <v>298.513133333333</v>
      </c>
      <c r="J35" s="11">
        <f t="shared" si="2"/>
        <v>0.360203537821906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2.45326630298471</v>
      </c>
      <c r="P35" s="11">
        <f t="shared" si="5"/>
        <v>0.883675201554359</v>
      </c>
      <c r="Q35" s="15">
        <f t="shared" si="6"/>
        <v>0.114877776202067</v>
      </c>
      <c r="R35" s="11">
        <f t="shared" si="7"/>
        <v>0.129143083333333</v>
      </c>
      <c r="S35" s="16">
        <f t="shared" si="8"/>
        <v>0.889538744444827</v>
      </c>
      <c r="T35" s="3">
        <v>0.01</v>
      </c>
      <c r="U35" s="17">
        <f t="shared" si="9"/>
        <v>0.00889538744444827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0.0437953874444483</v>
      </c>
      <c r="AR35" s="24">
        <f t="shared" si="15"/>
        <v>99.3408333333333</v>
      </c>
      <c r="AS35" s="1">
        <f t="shared" si="16"/>
        <v>0.13</v>
      </c>
      <c r="AT35" s="2">
        <f t="shared" si="20"/>
        <v>0.366666666666667</v>
      </c>
      <c r="AU35" s="1">
        <f t="shared" si="17"/>
        <v>1389.4590666503</v>
      </c>
    </row>
    <row r="36" s="1" customFormat="1" ht="16.8" spans="1:47">
      <c r="A36" s="6"/>
      <c r="B36" s="6"/>
      <c r="C36" s="8">
        <v>7</v>
      </c>
      <c r="D36" s="9">
        <v>28.3629677419355</v>
      </c>
      <c r="E36" s="12">
        <f t="shared" si="18"/>
        <v>25.3631333333333</v>
      </c>
      <c r="F36" s="8" t="s">
        <v>109</v>
      </c>
      <c r="G36" s="6">
        <v>8</v>
      </c>
      <c r="H36" s="11">
        <f t="shared" si="0"/>
        <v>28.3629677419355</v>
      </c>
      <c r="I36" s="11">
        <f t="shared" si="1"/>
        <v>301.512967741935</v>
      </c>
      <c r="J36" s="11">
        <f t="shared" si="2"/>
        <v>0.4982942940512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2.56299943476368</v>
      </c>
      <c r="P36" s="11">
        <f t="shared" si="5"/>
        <v>1.27712799399919</v>
      </c>
      <c r="Q36" s="15">
        <f t="shared" si="6"/>
        <v>0.166026639219895</v>
      </c>
      <c r="R36" s="11">
        <f t="shared" si="7"/>
        <v>0.129143083333333</v>
      </c>
      <c r="S36" s="16">
        <f t="shared" si="8"/>
        <v>1.28560225553359</v>
      </c>
      <c r="T36" s="3">
        <v>0.01</v>
      </c>
      <c r="U36" s="17">
        <f t="shared" si="9"/>
        <v>0.0128560225553359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0.0477560225553359</v>
      </c>
      <c r="AR36" s="24">
        <f t="shared" si="15"/>
        <v>99.3408333333333</v>
      </c>
      <c r="AS36" s="1">
        <f t="shared" si="16"/>
        <v>0.13</v>
      </c>
      <c r="AT36" s="2">
        <f t="shared" si="20"/>
        <v>0.366666666666667</v>
      </c>
      <c r="AU36" s="1">
        <f t="shared" si="17"/>
        <v>1515.1147734641</v>
      </c>
    </row>
    <row r="37" s="1" customFormat="1" ht="16.8" spans="1:47">
      <c r="A37" s="6"/>
      <c r="B37" s="6"/>
      <c r="C37" s="8">
        <v>8</v>
      </c>
      <c r="D37" s="9">
        <v>27.5102580645161</v>
      </c>
      <c r="E37" s="12">
        <f t="shared" si="18"/>
        <v>28.3629677419355</v>
      </c>
      <c r="F37" s="8" t="s">
        <v>109</v>
      </c>
      <c r="G37" s="6">
        <v>9</v>
      </c>
      <c r="H37" s="11">
        <f t="shared" si="0"/>
        <v>27.5102580645161</v>
      </c>
      <c r="I37" s="11">
        <f t="shared" si="1"/>
        <v>300.660258064516</v>
      </c>
      <c r="J37" s="11">
        <f t="shared" si="2"/>
        <v>0.454684431918849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2.27927977409782</v>
      </c>
      <c r="P37" s="11">
        <f t="shared" si="5"/>
        <v>1.03635302926979</v>
      </c>
      <c r="Q37" s="15">
        <f t="shared" si="6"/>
        <v>0.134725893805073</v>
      </c>
      <c r="R37" s="11">
        <f t="shared" si="7"/>
        <v>0.129143083333333</v>
      </c>
      <c r="S37" s="16">
        <f t="shared" si="8"/>
        <v>1.04322965138853</v>
      </c>
      <c r="T37" s="3">
        <v>0.01</v>
      </c>
      <c r="U37" s="17">
        <f t="shared" si="9"/>
        <v>0.0104322965138853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0.0398822965138853</v>
      </c>
      <c r="AR37" s="24">
        <f t="shared" si="15"/>
        <v>99.3408333333333</v>
      </c>
      <c r="AS37" s="1">
        <f t="shared" si="16"/>
        <v>0.13</v>
      </c>
      <c r="AT37" s="2">
        <f t="shared" si="20"/>
        <v>0.366666666666667</v>
      </c>
      <c r="AU37" s="1">
        <f t="shared" si="17"/>
        <v>1265.31175367141</v>
      </c>
    </row>
    <row r="38" s="1" customFormat="1" ht="16.8" spans="1:47">
      <c r="A38" s="6"/>
      <c r="B38" s="6"/>
      <c r="C38" s="8">
        <v>9</v>
      </c>
      <c r="D38" s="9">
        <v>26.6877333333333</v>
      </c>
      <c r="E38" s="12">
        <f t="shared" si="18"/>
        <v>27.5102580645161</v>
      </c>
      <c r="F38" s="8" t="s">
        <v>109</v>
      </c>
      <c r="G38" s="6">
        <v>10</v>
      </c>
      <c r="H38" s="11">
        <f t="shared" si="0"/>
        <v>26.6877333333333</v>
      </c>
      <c r="I38" s="11">
        <f t="shared" si="1"/>
        <v>299.837733333333</v>
      </c>
      <c r="J38" s="11">
        <f t="shared" si="2"/>
        <v>0.416033121695946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2.23633507816136</v>
      </c>
      <c r="P38" s="11">
        <f t="shared" si="5"/>
        <v>0.930389463725619</v>
      </c>
      <c r="Q38" s="15">
        <f t="shared" si="6"/>
        <v>0.120950630284331</v>
      </c>
      <c r="R38" s="11">
        <f t="shared" si="7"/>
        <v>0.129143083333333</v>
      </c>
      <c r="S38" s="16">
        <f t="shared" si="8"/>
        <v>0.936562974666968</v>
      </c>
      <c r="T38" s="3">
        <v>0.01</v>
      </c>
      <c r="U38" s="17">
        <f t="shared" si="9"/>
        <v>0.00936562974666968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0.0388156297466697</v>
      </c>
      <c r="AR38" s="24">
        <f t="shared" si="15"/>
        <v>99.3408333333333</v>
      </c>
      <c r="AS38" s="1">
        <f t="shared" si="16"/>
        <v>0.13</v>
      </c>
      <c r="AT38" s="2">
        <f t="shared" si="20"/>
        <v>0.366666666666667</v>
      </c>
      <c r="AU38" s="1">
        <f t="shared" si="17"/>
        <v>1231.47052295545</v>
      </c>
    </row>
    <row r="39" s="1" customFormat="1" ht="16.8" spans="1:47">
      <c r="A39" s="6"/>
      <c r="B39" s="6"/>
      <c r="C39" s="8">
        <v>10</v>
      </c>
      <c r="D39" s="9">
        <v>20.0105161290323</v>
      </c>
      <c r="E39" s="12">
        <f t="shared" si="18"/>
        <v>26.6877333333333</v>
      </c>
      <c r="F39" s="8" t="s">
        <v>109</v>
      </c>
      <c r="G39" s="6">
        <v>11</v>
      </c>
      <c r="H39" s="11">
        <f t="shared" si="0"/>
        <v>20.0105161290323</v>
      </c>
      <c r="I39" s="11">
        <f t="shared" si="1"/>
        <v>293.160516129032</v>
      </c>
      <c r="J39" s="11">
        <f t="shared" si="2"/>
        <v>0.198566962236995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1.24064833371396</v>
      </c>
      <c r="O39" s="11">
        <f t="shared" si="19"/>
        <v>1.05870561405512</v>
      </c>
      <c r="P39" s="11">
        <f t="shared" si="5"/>
        <v>0.210223957686178</v>
      </c>
      <c r="Q39" s="15">
        <f t="shared" si="6"/>
        <v>0.0273291144992032</v>
      </c>
      <c r="R39" s="11">
        <f t="shared" si="7"/>
        <v>0.129143083333333</v>
      </c>
      <c r="S39" s="16">
        <f t="shared" si="8"/>
        <v>0.211618878795573</v>
      </c>
      <c r="T39" s="3">
        <v>0.01</v>
      </c>
      <c r="U39" s="17">
        <f t="shared" si="9"/>
        <v>0.00211618878795573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0.0240161887879557</v>
      </c>
      <c r="AR39" s="24">
        <f t="shared" si="15"/>
        <v>99.3408333333333</v>
      </c>
      <c r="AS39" s="1">
        <f t="shared" si="16"/>
        <v>0.13</v>
      </c>
      <c r="AT39" s="2">
        <f t="shared" si="20"/>
        <v>0.366666666666667</v>
      </c>
      <c r="AU39" s="1">
        <f t="shared" si="17"/>
        <v>761.941227261375</v>
      </c>
    </row>
    <row r="40" s="1" customFormat="1" ht="16.8" spans="1:48">
      <c r="A40" s="6"/>
      <c r="B40" s="6"/>
      <c r="C40" s="8">
        <v>11</v>
      </c>
      <c r="D40" s="9">
        <v>13.2616333333333</v>
      </c>
      <c r="E40" s="12">
        <f t="shared" si="18"/>
        <v>20.0105161290323</v>
      </c>
      <c r="F40" s="8" t="s">
        <v>111</v>
      </c>
      <c r="G40" s="6">
        <v>12</v>
      </c>
      <c r="H40" s="11">
        <f t="shared" si="0"/>
        <v>13.2616333333333</v>
      </c>
      <c r="I40" s="11">
        <f t="shared" si="1"/>
        <v>286.411633333333</v>
      </c>
      <c r="J40" s="11">
        <f t="shared" si="2"/>
        <v>0.0907860232715735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1.84188998970228</v>
      </c>
      <c r="P40" s="11">
        <f t="shared" si="5"/>
        <v>0.167217867468789</v>
      </c>
      <c r="Q40" s="15">
        <f t="shared" si="6"/>
        <v>0.0217383227709426</v>
      </c>
      <c r="R40" s="11">
        <f t="shared" si="7"/>
        <v>0.129143083333333</v>
      </c>
      <c r="S40" s="16">
        <f t="shared" si="8"/>
        <v>0.168327425750193</v>
      </c>
      <c r="T40" s="3">
        <v>0.01</v>
      </c>
      <c r="U40" s="17">
        <f t="shared" si="9"/>
        <v>0.00168327425750193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0.0235832742575019</v>
      </c>
      <c r="AR40" s="24">
        <f t="shared" si="15"/>
        <v>99.3408333333333</v>
      </c>
      <c r="AS40" s="1">
        <f t="shared" si="16"/>
        <v>0.13</v>
      </c>
      <c r="AT40" s="2">
        <f t="shared" si="20"/>
        <v>0.366666666666667</v>
      </c>
      <c r="AU40" s="1">
        <f t="shared" si="17"/>
        <v>748.206515582281</v>
      </c>
      <c r="AV40" s="1">
        <f>SUM(AU29:AU40)</f>
        <v>12237.7185101554</v>
      </c>
    </row>
    <row r="41" s="1" customFormat="1" ht="16.8" spans="1:46">
      <c r="A41" s="6"/>
      <c r="B41" s="6"/>
      <c r="C41" s="8">
        <v>12</v>
      </c>
      <c r="D41" s="9">
        <v>8.58177419354839</v>
      </c>
      <c r="E41" s="12">
        <f t="shared" si="18"/>
        <v>13.2616333333333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7.62158064516129</v>
      </c>
      <c r="E44" s="8"/>
      <c r="F44" s="8"/>
      <c r="G44" s="6">
        <v>1</v>
      </c>
      <c r="H44" s="11">
        <f t="shared" ref="H44:H55" si="21">E45</f>
        <v>7.62158064516129</v>
      </c>
      <c r="I44" s="11">
        <f t="shared" ref="I44:I55" si="22">H44+273.15</f>
        <v>280.771580645161</v>
      </c>
      <c r="J44" s="11">
        <f t="shared" ref="J44:J55" si="23">EXP(($C$18*(I44-$C$16))/($C$19*I44*$C$16))</f>
        <v>0.0458606967817282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0.0445931071226813</v>
      </c>
      <c r="Q44" s="15">
        <f t="shared" ref="Q44:Q55" si="27">P44*$B$46</f>
        <v>0.00579710392594856</v>
      </c>
      <c r="R44" s="11">
        <f t="shared" ref="R44:R55" si="28">L44*$B$46</f>
        <v>0.1264068</v>
      </c>
      <c r="S44" s="16">
        <f t="shared" ref="S44:S55" si="29">Q44/R44</f>
        <v>0.0458606967817282</v>
      </c>
      <c r="T44" s="3">
        <v>0.01</v>
      </c>
      <c r="U44" s="17">
        <f t="shared" ref="U44:U55" si="30">S44*T44</f>
        <v>0.000458606967817282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0.0195586069678173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1.83333333333333</v>
      </c>
      <c r="AU44" s="1">
        <f t="shared" ref="AU44:AU55" si="38">AT44*10000*AS44*0.67*AR44*AQ44</f>
        <v>3036.8587624904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6.76529032258064</v>
      </c>
      <c r="E45" s="12">
        <f t="shared" ref="E45:E56" si="39">D44</f>
        <v>7.62158064516129</v>
      </c>
      <c r="F45" s="8" t="s">
        <v>109</v>
      </c>
      <c r="G45" s="6">
        <v>2</v>
      </c>
      <c r="H45" s="11">
        <f t="shared" si="21"/>
        <v>6.76529032258064</v>
      </c>
      <c r="I45" s="11">
        <f t="shared" si="22"/>
        <v>279.915290322581</v>
      </c>
      <c r="J45" s="11">
        <f t="shared" si="23"/>
        <v>0.041244704379829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1.90012689287732</v>
      </c>
      <c r="P45" s="11">
        <f t="shared" si="26"/>
        <v>0.0783701719808879</v>
      </c>
      <c r="Q45" s="15">
        <f t="shared" si="27"/>
        <v>0.0101881223575154</v>
      </c>
      <c r="R45" s="11">
        <f t="shared" si="28"/>
        <v>0.1264068</v>
      </c>
      <c r="S45" s="16">
        <f t="shared" si="29"/>
        <v>0.0805978978782425</v>
      </c>
      <c r="T45" s="3">
        <v>0.01</v>
      </c>
      <c r="U45" s="17">
        <f t="shared" si="30"/>
        <v>0.000805978978782425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0.0199059789787824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1.83333333333333</v>
      </c>
      <c r="AU45" s="1">
        <f t="shared" si="38"/>
        <v>3090.79510555814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11.7355357142857</v>
      </c>
      <c r="E46" s="12">
        <f t="shared" si="39"/>
        <v>6.76529032258064</v>
      </c>
      <c r="F46" s="8" t="s">
        <v>109</v>
      </c>
      <c r="G46" s="6">
        <v>3</v>
      </c>
      <c r="H46" s="11">
        <f t="shared" si="21"/>
        <v>11.7355357142857</v>
      </c>
      <c r="I46" s="11">
        <f t="shared" si="22"/>
        <v>284.885535714286</v>
      </c>
      <c r="J46" s="11">
        <f t="shared" si="23"/>
        <v>0.0756709238873889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2.79411672089643</v>
      </c>
      <c r="P46" s="11">
        <f t="shared" si="26"/>
        <v>0.211433393719434</v>
      </c>
      <c r="Q46" s="15">
        <f t="shared" si="27"/>
        <v>0.0274863411835265</v>
      </c>
      <c r="R46" s="11">
        <f t="shared" si="28"/>
        <v>0.1264068</v>
      </c>
      <c r="S46" s="16">
        <f t="shared" si="29"/>
        <v>0.217443532970746</v>
      </c>
      <c r="T46" s="3">
        <v>0.01</v>
      </c>
      <c r="U46" s="17">
        <f t="shared" si="30"/>
        <v>0.00217443532970746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0.0212744353297075</v>
      </c>
      <c r="AR46" s="24">
        <f t="shared" si="36"/>
        <v>97.236</v>
      </c>
      <c r="AS46" s="1">
        <f t="shared" si="37"/>
        <v>0.13</v>
      </c>
      <c r="AT46" s="2">
        <f t="shared" si="41"/>
        <v>1.83333333333333</v>
      </c>
      <c r="AU46" s="1">
        <f t="shared" si="38"/>
        <v>3303.27489347099</v>
      </c>
    </row>
    <row r="47" s="1" customFormat="1" ht="16.8" spans="1:47">
      <c r="A47" s="6"/>
      <c r="B47" s="6"/>
      <c r="C47" s="8">
        <v>3</v>
      </c>
      <c r="D47" s="9">
        <v>13.5404838709677</v>
      </c>
      <c r="E47" s="12">
        <f t="shared" si="39"/>
        <v>11.7355357142857</v>
      </c>
      <c r="F47" s="8" t="s">
        <v>109</v>
      </c>
      <c r="G47" s="6">
        <v>4</v>
      </c>
      <c r="H47" s="11">
        <f t="shared" si="21"/>
        <v>13.5404838709677</v>
      </c>
      <c r="I47" s="11">
        <f t="shared" si="22"/>
        <v>286.690483870968</v>
      </c>
      <c r="J47" s="11">
        <f t="shared" si="23"/>
        <v>0.0938381482641889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3.555043327177</v>
      </c>
      <c r="P47" s="11">
        <f t="shared" si="26"/>
        <v>0.33359868282125</v>
      </c>
      <c r="Q47" s="15">
        <f t="shared" si="27"/>
        <v>0.0433678287667625</v>
      </c>
      <c r="R47" s="11">
        <f t="shared" si="28"/>
        <v>0.1264068</v>
      </c>
      <c r="S47" s="16">
        <f t="shared" si="29"/>
        <v>0.343081454215774</v>
      </c>
      <c r="T47" s="3">
        <v>0.01</v>
      </c>
      <c r="U47" s="17">
        <f t="shared" si="30"/>
        <v>0.00343081454215774</v>
      </c>
      <c r="V47" s="16"/>
      <c r="W47" s="3"/>
      <c r="X47" s="17"/>
      <c r="Y47" s="18">
        <v>0.04</v>
      </c>
      <c r="Z47" s="3">
        <v>0.29</v>
      </c>
      <c r="AA47" s="19">
        <f t="shared" si="31"/>
        <v>0.0116</v>
      </c>
      <c r="AB47" s="3">
        <v>0.015</v>
      </c>
      <c r="AC47" s="3">
        <v>0.28</v>
      </c>
      <c r="AD47" s="19">
        <f t="shared" si="32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0.015</v>
      </c>
      <c r="AO47" s="3">
        <v>0.35</v>
      </c>
      <c r="AP47" s="3">
        <f t="shared" si="34"/>
        <v>0.00525</v>
      </c>
      <c r="AQ47" s="1">
        <f t="shared" si="35"/>
        <v>0.0314808145421577</v>
      </c>
      <c r="AR47" s="24">
        <f t="shared" si="36"/>
        <v>97.236</v>
      </c>
      <c r="AS47" s="1">
        <f t="shared" si="37"/>
        <v>0.13</v>
      </c>
      <c r="AT47" s="2">
        <f t="shared" si="41"/>
        <v>1.83333333333333</v>
      </c>
      <c r="AU47" s="1">
        <f t="shared" si="38"/>
        <v>4888.01618898506</v>
      </c>
    </row>
    <row r="48" s="1" customFormat="1" ht="16.8" spans="1:47">
      <c r="A48" s="6"/>
      <c r="B48" s="6"/>
      <c r="C48" s="8">
        <v>4</v>
      </c>
      <c r="D48" s="9">
        <v>17.3822333333333</v>
      </c>
      <c r="E48" s="12">
        <f t="shared" si="39"/>
        <v>13.5404838709677</v>
      </c>
      <c r="F48" s="8" t="s">
        <v>109</v>
      </c>
      <c r="G48" s="6">
        <v>5</v>
      </c>
      <c r="H48" s="11">
        <f t="shared" si="21"/>
        <v>17.3822333333333</v>
      </c>
      <c r="I48" s="11">
        <f t="shared" si="22"/>
        <v>290.532233333333</v>
      </c>
      <c r="J48" s="11">
        <f t="shared" si="23"/>
        <v>0.147034230508171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3.06037241213796</v>
      </c>
      <c r="O48" s="11">
        <f t="shared" si="40"/>
        <v>1.13343223221779</v>
      </c>
      <c r="P48" s="11">
        <f t="shared" si="26"/>
        <v>0.166653336097301</v>
      </c>
      <c r="Q48" s="15">
        <f t="shared" si="27"/>
        <v>0.0216649336926491</v>
      </c>
      <c r="R48" s="11">
        <f t="shared" si="28"/>
        <v>0.1264068</v>
      </c>
      <c r="S48" s="16">
        <f t="shared" si="29"/>
        <v>0.171390571493378</v>
      </c>
      <c r="T48" s="3">
        <v>0.01</v>
      </c>
      <c r="U48" s="17">
        <f t="shared" si="30"/>
        <v>0.00171390571493378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0.0297639057149338</v>
      </c>
      <c r="AR48" s="24">
        <f t="shared" si="36"/>
        <v>97.236</v>
      </c>
      <c r="AS48" s="1">
        <f t="shared" si="37"/>
        <v>0.13</v>
      </c>
      <c r="AT48" s="2">
        <f t="shared" si="41"/>
        <v>1.83333333333333</v>
      </c>
      <c r="AU48" s="1">
        <f t="shared" si="38"/>
        <v>4621.43229449138</v>
      </c>
    </row>
    <row r="49" s="1" customFormat="1" ht="16.8" spans="1:47">
      <c r="A49" s="6"/>
      <c r="B49" s="6"/>
      <c r="C49" s="8">
        <v>5</v>
      </c>
      <c r="D49" s="9">
        <v>22.516064516129</v>
      </c>
      <c r="E49" s="12">
        <f t="shared" si="39"/>
        <v>17.3822333333333</v>
      </c>
      <c r="F49" s="8" t="s">
        <v>111</v>
      </c>
      <c r="G49" s="6">
        <v>6</v>
      </c>
      <c r="H49" s="11">
        <f t="shared" si="21"/>
        <v>22.516064516129</v>
      </c>
      <c r="I49" s="11">
        <f t="shared" si="22"/>
        <v>295.666064516129</v>
      </c>
      <c r="J49" s="11">
        <f t="shared" si="23"/>
        <v>0.263112866527995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1.93913889612049</v>
      </c>
      <c r="P49" s="11">
        <f t="shared" si="26"/>
        <v>0.510212393554194</v>
      </c>
      <c r="Q49" s="15">
        <f t="shared" si="27"/>
        <v>0.0663276111620452</v>
      </c>
      <c r="R49" s="11">
        <f t="shared" si="28"/>
        <v>0.1264068</v>
      </c>
      <c r="S49" s="16">
        <f t="shared" si="29"/>
        <v>0.524715530826231</v>
      </c>
      <c r="T49" s="3">
        <v>0.01</v>
      </c>
      <c r="U49" s="17">
        <f t="shared" si="30"/>
        <v>0.00524715530826231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0.0332971553082623</v>
      </c>
      <c r="AR49" s="24">
        <f t="shared" si="36"/>
        <v>97.236</v>
      </c>
      <c r="AS49" s="1">
        <f t="shared" si="37"/>
        <v>0.13</v>
      </c>
      <c r="AT49" s="2">
        <f t="shared" si="41"/>
        <v>1.83333333333333</v>
      </c>
      <c r="AU49" s="1">
        <f t="shared" si="38"/>
        <v>5170.03884940712</v>
      </c>
    </row>
    <row r="50" s="1" customFormat="1" ht="16.8" spans="1:47">
      <c r="A50" s="6"/>
      <c r="B50" s="6"/>
      <c r="C50" s="8">
        <v>6</v>
      </c>
      <c r="D50" s="9">
        <v>25.3631333333333</v>
      </c>
      <c r="E50" s="12">
        <f t="shared" si="39"/>
        <v>22.516064516129</v>
      </c>
      <c r="F50" s="8" t="s">
        <v>109</v>
      </c>
      <c r="G50" s="6">
        <v>7</v>
      </c>
      <c r="H50" s="11">
        <f t="shared" si="21"/>
        <v>25.3631333333333</v>
      </c>
      <c r="I50" s="11">
        <f t="shared" si="22"/>
        <v>298.513133333333</v>
      </c>
      <c r="J50" s="11">
        <f t="shared" si="23"/>
        <v>0.360203537821906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2.40128650256629</v>
      </c>
      <c r="P50" s="11">
        <f t="shared" si="26"/>
        <v>0.86495189354837</v>
      </c>
      <c r="Q50" s="15">
        <f t="shared" si="27"/>
        <v>0.112443746161288</v>
      </c>
      <c r="R50" s="11">
        <f t="shared" si="28"/>
        <v>0.1264068</v>
      </c>
      <c r="S50" s="16">
        <f t="shared" si="29"/>
        <v>0.889538744444825</v>
      </c>
      <c r="T50" s="3">
        <v>0.01</v>
      </c>
      <c r="U50" s="17">
        <f t="shared" si="30"/>
        <v>0.00889538744444825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0.0429953874444483</v>
      </c>
      <c r="AR50" s="24">
        <f t="shared" si="36"/>
        <v>97.236</v>
      </c>
      <c r="AS50" s="1">
        <f t="shared" si="37"/>
        <v>0.13</v>
      </c>
      <c r="AT50" s="2">
        <f t="shared" si="41"/>
        <v>1.83333333333333</v>
      </c>
      <c r="AU50" s="1">
        <f t="shared" si="38"/>
        <v>6675.88030794783</v>
      </c>
    </row>
    <row r="51" s="1" customFormat="1" ht="16.8" spans="1:47">
      <c r="A51" s="6"/>
      <c r="B51" s="6"/>
      <c r="C51" s="8">
        <v>7</v>
      </c>
      <c r="D51" s="9">
        <v>28.3629677419355</v>
      </c>
      <c r="E51" s="12">
        <f t="shared" si="39"/>
        <v>25.3631333333333</v>
      </c>
      <c r="F51" s="8" t="s">
        <v>109</v>
      </c>
      <c r="G51" s="6">
        <v>8</v>
      </c>
      <c r="H51" s="11">
        <f t="shared" si="21"/>
        <v>28.3629677419355</v>
      </c>
      <c r="I51" s="11">
        <f t="shared" si="22"/>
        <v>301.512967741935</v>
      </c>
      <c r="J51" s="11">
        <f t="shared" si="23"/>
        <v>0.4982942940512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2.50869460901792</v>
      </c>
      <c r="P51" s="11">
        <f t="shared" si="26"/>
        <v>1.25006820919064</v>
      </c>
      <c r="Q51" s="15">
        <f t="shared" si="27"/>
        <v>0.162508867194783</v>
      </c>
      <c r="R51" s="11">
        <f t="shared" si="28"/>
        <v>0.1264068</v>
      </c>
      <c r="S51" s="16">
        <f t="shared" si="29"/>
        <v>1.28560225553359</v>
      </c>
      <c r="T51" s="3">
        <v>0.01</v>
      </c>
      <c r="U51" s="17">
        <f t="shared" si="30"/>
        <v>0.0128560225553359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0.0469560225553359</v>
      </c>
      <c r="AR51" s="24">
        <f t="shared" si="36"/>
        <v>97.236</v>
      </c>
      <c r="AS51" s="1">
        <f t="shared" si="37"/>
        <v>0.13</v>
      </c>
      <c r="AT51" s="2">
        <f t="shared" si="41"/>
        <v>1.83333333333333</v>
      </c>
      <c r="AU51" s="1">
        <f t="shared" si="38"/>
        <v>7290.84687797592</v>
      </c>
    </row>
    <row r="52" s="1" customFormat="1" ht="16.8" spans="1:47">
      <c r="A52" s="6"/>
      <c r="B52" s="6"/>
      <c r="C52" s="8">
        <v>8</v>
      </c>
      <c r="D52" s="9">
        <v>27.5102580645161</v>
      </c>
      <c r="E52" s="12">
        <f t="shared" si="39"/>
        <v>28.3629677419355</v>
      </c>
      <c r="F52" s="8" t="s">
        <v>109</v>
      </c>
      <c r="G52" s="6">
        <v>9</v>
      </c>
      <c r="H52" s="11">
        <f t="shared" si="21"/>
        <v>27.5102580645161</v>
      </c>
      <c r="I52" s="11">
        <f t="shared" si="22"/>
        <v>300.660258064516</v>
      </c>
      <c r="J52" s="11">
        <f t="shared" si="23"/>
        <v>0.454684431918849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2.23098639982728</v>
      </c>
      <c r="P52" s="11">
        <f t="shared" si="26"/>
        <v>1.01439478382415</v>
      </c>
      <c r="Q52" s="15">
        <f t="shared" si="27"/>
        <v>0.131871321897139</v>
      </c>
      <c r="R52" s="11">
        <f t="shared" si="28"/>
        <v>0.1264068</v>
      </c>
      <c r="S52" s="16">
        <f t="shared" si="29"/>
        <v>1.04322965138853</v>
      </c>
      <c r="T52" s="3">
        <v>0.01</v>
      </c>
      <c r="U52" s="17">
        <f t="shared" si="30"/>
        <v>0.0104322965138853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0.0384822965138853</v>
      </c>
      <c r="AR52" s="24">
        <f t="shared" si="36"/>
        <v>97.236</v>
      </c>
      <c r="AS52" s="1">
        <f t="shared" si="37"/>
        <v>0.13</v>
      </c>
      <c r="AT52" s="2">
        <f t="shared" si="41"/>
        <v>1.83333333333333</v>
      </c>
      <c r="AU52" s="1">
        <f t="shared" si="38"/>
        <v>5975.13409626987</v>
      </c>
    </row>
    <row r="53" s="1" customFormat="1" ht="16.8" spans="1:47">
      <c r="A53" s="6"/>
      <c r="B53" s="6"/>
      <c r="C53" s="8">
        <v>9</v>
      </c>
      <c r="D53" s="9">
        <v>26.6877333333333</v>
      </c>
      <c r="E53" s="12">
        <f t="shared" si="39"/>
        <v>27.5102580645161</v>
      </c>
      <c r="F53" s="8" t="s">
        <v>109</v>
      </c>
      <c r="G53" s="6">
        <v>10</v>
      </c>
      <c r="H53" s="11">
        <f t="shared" si="21"/>
        <v>26.6877333333333</v>
      </c>
      <c r="I53" s="11">
        <f t="shared" si="22"/>
        <v>299.837733333333</v>
      </c>
      <c r="J53" s="11">
        <f t="shared" si="23"/>
        <v>0.416033121695946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2.18895161600314</v>
      </c>
      <c r="P53" s="11">
        <f t="shared" si="26"/>
        <v>0.910676374047171</v>
      </c>
      <c r="Q53" s="15">
        <f t="shared" si="27"/>
        <v>0.118387928626132</v>
      </c>
      <c r="R53" s="11">
        <f t="shared" si="28"/>
        <v>0.1264068</v>
      </c>
      <c r="S53" s="16">
        <f t="shared" si="29"/>
        <v>0.936562974666966</v>
      </c>
      <c r="T53" s="3">
        <v>0.01</v>
      </c>
      <c r="U53" s="17">
        <f t="shared" si="30"/>
        <v>0.00936562974666966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0.0374156297466697</v>
      </c>
      <c r="AR53" s="24">
        <f t="shared" si="36"/>
        <v>97.236</v>
      </c>
      <c r="AS53" s="1">
        <f t="shared" si="37"/>
        <v>0.13</v>
      </c>
      <c r="AT53" s="2">
        <f t="shared" si="41"/>
        <v>1.83333333333333</v>
      </c>
      <c r="AU53" s="1">
        <f t="shared" si="38"/>
        <v>5809.51308225766</v>
      </c>
    </row>
    <row r="54" s="1" customFormat="1" ht="16.8" spans="1:47">
      <c r="A54" s="6"/>
      <c r="B54" s="6"/>
      <c r="C54" s="8">
        <v>10</v>
      </c>
      <c r="D54" s="9">
        <v>20.0105161290323</v>
      </c>
      <c r="E54" s="12">
        <f t="shared" si="39"/>
        <v>26.6877333333333</v>
      </c>
      <c r="F54" s="8" t="s">
        <v>109</v>
      </c>
      <c r="G54" s="6">
        <v>11</v>
      </c>
      <c r="H54" s="11">
        <f t="shared" si="21"/>
        <v>20.0105161290323</v>
      </c>
      <c r="I54" s="11">
        <f t="shared" si="22"/>
        <v>293.160516129032</v>
      </c>
      <c r="J54" s="11">
        <f t="shared" si="23"/>
        <v>0.198566962236995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1.21436147985817</v>
      </c>
      <c r="O54" s="11">
        <f t="shared" si="40"/>
        <v>1.0362737620978</v>
      </c>
      <c r="P54" s="11">
        <f t="shared" si="26"/>
        <v>0.205769732985663</v>
      </c>
      <c r="Q54" s="15">
        <f t="shared" si="27"/>
        <v>0.0267500652881362</v>
      </c>
      <c r="R54" s="11">
        <f t="shared" si="28"/>
        <v>0.1264068</v>
      </c>
      <c r="S54" s="16">
        <f t="shared" si="29"/>
        <v>0.211618878795572</v>
      </c>
      <c r="T54" s="3">
        <v>0.01</v>
      </c>
      <c r="U54" s="17">
        <f t="shared" si="30"/>
        <v>0.00211618878795572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0.0212161887879557</v>
      </c>
      <c r="AR54" s="24">
        <f t="shared" si="36"/>
        <v>97.236</v>
      </c>
      <c r="AS54" s="1">
        <f t="shared" si="37"/>
        <v>0.13</v>
      </c>
      <c r="AT54" s="2">
        <f t="shared" si="41"/>
        <v>1.83333333333333</v>
      </c>
      <c r="AU54" s="1">
        <f t="shared" si="38"/>
        <v>3294.2309712226</v>
      </c>
    </row>
    <row r="55" s="1" customFormat="1" ht="16.8" spans="1:48">
      <c r="A55" s="6"/>
      <c r="B55" s="6"/>
      <c r="C55" s="8">
        <v>11</v>
      </c>
      <c r="D55" s="9">
        <v>13.2616333333333</v>
      </c>
      <c r="E55" s="12">
        <f t="shared" si="39"/>
        <v>20.0105161290323</v>
      </c>
      <c r="F55" s="8" t="s">
        <v>111</v>
      </c>
      <c r="G55" s="6">
        <v>12</v>
      </c>
      <c r="H55" s="11">
        <f t="shared" si="21"/>
        <v>13.2616333333333</v>
      </c>
      <c r="I55" s="11">
        <f t="shared" si="22"/>
        <v>286.411633333333</v>
      </c>
      <c r="J55" s="11">
        <f t="shared" si="23"/>
        <v>0.0907860232715735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1.80286402911214</v>
      </c>
      <c r="P55" s="11">
        <f t="shared" si="26"/>
        <v>0.163674855702457</v>
      </c>
      <c r="Q55" s="15">
        <f t="shared" si="27"/>
        <v>0.0212777312413194</v>
      </c>
      <c r="R55" s="11">
        <f t="shared" si="28"/>
        <v>0.1264068</v>
      </c>
      <c r="S55" s="16">
        <f t="shared" si="29"/>
        <v>0.168327425750192</v>
      </c>
      <c r="T55" s="3">
        <v>0.01</v>
      </c>
      <c r="U55" s="17">
        <f t="shared" si="30"/>
        <v>0.00168327425750192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0.0207832742575019</v>
      </c>
      <c r="AR55" s="24">
        <f t="shared" si="36"/>
        <v>97.236</v>
      </c>
      <c r="AS55" s="1">
        <f t="shared" si="37"/>
        <v>0.13</v>
      </c>
      <c r="AT55" s="2">
        <f t="shared" si="41"/>
        <v>1.83333333333333</v>
      </c>
      <c r="AU55" s="1">
        <f t="shared" si="38"/>
        <v>3227.0124680142</v>
      </c>
      <c r="AV55" s="1">
        <f>SUM(AU44:AU55)</f>
        <v>56383.0338980912</v>
      </c>
    </row>
    <row r="56" s="1" customFormat="1" ht="16.8" spans="1:46">
      <c r="A56" s="6"/>
      <c r="B56" s="6"/>
      <c r="C56" s="8">
        <v>12</v>
      </c>
      <c r="D56" s="9">
        <v>8.58177419354839</v>
      </c>
      <c r="E56" s="12">
        <f t="shared" si="39"/>
        <v>13.2616333333333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7.62158064516129</v>
      </c>
      <c r="E60" s="8"/>
      <c r="F60" s="8"/>
      <c r="G60" s="6">
        <v>1</v>
      </c>
      <c r="H60" s="11">
        <f t="shared" ref="H60:H71" si="42">E61</f>
        <v>7.62158064516129</v>
      </c>
      <c r="I60" s="11">
        <f t="shared" ref="I60:I71" si="43">H60+273.15</f>
        <v>280.771580645161</v>
      </c>
      <c r="J60" s="11">
        <f t="shared" ref="J60:J71" si="44">EXP(($C$18*(I60-$C$16))/($C$19*I60*$C$16))</f>
        <v>0.0458606967817282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0.0632740033497504</v>
      </c>
      <c r="Q60" s="15">
        <f t="shared" ref="Q60:Q71" si="48">P60*$B$62</f>
        <v>0.00632740033497504</v>
      </c>
      <c r="R60" s="11">
        <f t="shared" ref="R60:R71" si="49">L60*$B$62</f>
        <v>0.13797</v>
      </c>
      <c r="S60" s="16">
        <f t="shared" ref="S60:S71" si="50">Q60/R60</f>
        <v>0.0458606967817282</v>
      </c>
      <c r="T60" s="3">
        <v>0.01</v>
      </c>
      <c r="U60" s="17">
        <f t="shared" ref="U60:U71" si="51">S60*T60</f>
        <v>0.000458606967817282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0.0127586069678173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0.0416666666666667</v>
      </c>
      <c r="AU60" s="1">
        <f t="shared" ref="AU60:AU71" si="59">AT60*10000*AS60*0.67*AR60*AQ60</f>
        <v>49.1418480101806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6.76529032258064</v>
      </c>
      <c r="E61" s="12">
        <f t="shared" ref="E61:E72" si="60">D60</f>
        <v>7.62158064516129</v>
      </c>
      <c r="F61" s="8" t="s">
        <v>109</v>
      </c>
      <c r="G61" s="6">
        <v>2</v>
      </c>
      <c r="H61" s="11">
        <f t="shared" si="42"/>
        <v>6.76529032258064</v>
      </c>
      <c r="I61" s="11">
        <f t="shared" si="43"/>
        <v>279.915290322581</v>
      </c>
      <c r="J61" s="11">
        <f t="shared" si="44"/>
        <v>0.041244704379829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2.69612599665025</v>
      </c>
      <c r="P61" s="11">
        <f t="shared" si="47"/>
        <v>0.111200919702611</v>
      </c>
      <c r="Q61" s="15">
        <f t="shared" si="48"/>
        <v>0.0111200919702611</v>
      </c>
      <c r="R61" s="11">
        <f t="shared" si="49"/>
        <v>0.13797</v>
      </c>
      <c r="S61" s="16">
        <f t="shared" si="50"/>
        <v>0.0805978978782425</v>
      </c>
      <c r="T61" s="3">
        <v>0.01</v>
      </c>
      <c r="U61" s="17">
        <f t="shared" si="51"/>
        <v>0.000805978978782425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0.0131059789787824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0.0416666666666667</v>
      </c>
      <c r="AU61" s="1">
        <f t="shared" si="59"/>
        <v>50.4798077583645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11.7355357142857</v>
      </c>
      <c r="E62" s="12">
        <f t="shared" si="60"/>
        <v>6.76529032258064</v>
      </c>
      <c r="F62" s="8" t="s">
        <v>109</v>
      </c>
      <c r="G62" s="6">
        <v>3</v>
      </c>
      <c r="H62" s="11">
        <f t="shared" si="42"/>
        <v>11.7355357142857</v>
      </c>
      <c r="I62" s="11">
        <f t="shared" si="43"/>
        <v>284.885535714286</v>
      </c>
      <c r="J62" s="11">
        <f t="shared" si="44"/>
        <v>0.0756709238873889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3.96462507694764</v>
      </c>
      <c r="P62" s="11">
        <f t="shared" si="47"/>
        <v>0.300006842439738</v>
      </c>
      <c r="Q62" s="15">
        <f t="shared" si="48"/>
        <v>0.0300006842439738</v>
      </c>
      <c r="R62" s="11">
        <f t="shared" si="49"/>
        <v>0.13797</v>
      </c>
      <c r="S62" s="16">
        <f t="shared" si="50"/>
        <v>0.217443532970746</v>
      </c>
      <c r="T62" s="3">
        <v>0.01</v>
      </c>
      <c r="U62" s="17">
        <f t="shared" si="51"/>
        <v>0.00217443532970746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0.0144744353297075</v>
      </c>
      <c r="AR62" s="24">
        <f t="shared" si="57"/>
        <v>137.97</v>
      </c>
      <c r="AS62" s="1">
        <f t="shared" si="58"/>
        <v>0.1</v>
      </c>
      <c r="AT62" s="2">
        <f t="shared" si="62"/>
        <v>0.0416666666666667</v>
      </c>
      <c r="AU62" s="1">
        <f t="shared" si="59"/>
        <v>55.7506397681095</v>
      </c>
    </row>
    <row r="63" s="1" customFormat="1" ht="16.8" spans="1:47">
      <c r="A63" s="6"/>
      <c r="B63" s="6"/>
      <c r="C63" s="8">
        <v>3</v>
      </c>
      <c r="D63" s="9">
        <v>13.5404838709677</v>
      </c>
      <c r="E63" s="12">
        <f t="shared" si="60"/>
        <v>11.7355357142857</v>
      </c>
      <c r="F63" s="8" t="s">
        <v>109</v>
      </c>
      <c r="G63" s="6">
        <v>4</v>
      </c>
      <c r="H63" s="11">
        <f t="shared" si="42"/>
        <v>13.5404838709677</v>
      </c>
      <c r="I63" s="11">
        <f t="shared" si="43"/>
        <v>286.690483870968</v>
      </c>
      <c r="J63" s="11">
        <f t="shared" si="44"/>
        <v>0.0938381482641889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5.0443182345079</v>
      </c>
      <c r="P63" s="11">
        <f t="shared" si="47"/>
        <v>0.473349482381504</v>
      </c>
      <c r="Q63" s="15">
        <f t="shared" si="48"/>
        <v>0.0473349482381504</v>
      </c>
      <c r="R63" s="11">
        <f t="shared" si="49"/>
        <v>0.13797</v>
      </c>
      <c r="S63" s="16">
        <f t="shared" si="50"/>
        <v>0.343081454215774</v>
      </c>
      <c r="T63" s="3">
        <v>0.01</v>
      </c>
      <c r="U63" s="17">
        <f t="shared" si="51"/>
        <v>0.00343081454215774</v>
      </c>
      <c r="V63" s="16"/>
      <c r="W63" s="3"/>
      <c r="X63" s="17"/>
      <c r="Y63" s="18">
        <v>0.04</v>
      </c>
      <c r="Z63" s="3">
        <v>0.06</v>
      </c>
      <c r="AA63" s="19">
        <f t="shared" si="52"/>
        <v>0.0024</v>
      </c>
      <c r="AB63" s="3">
        <v>0.015</v>
      </c>
      <c r="AC63" s="3">
        <v>0.63</v>
      </c>
      <c r="AD63" s="19">
        <f t="shared" si="53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0.015</v>
      </c>
      <c r="AO63" s="3">
        <v>0.28</v>
      </c>
      <c r="AP63" s="3">
        <f t="shared" si="55"/>
        <v>0.0042</v>
      </c>
      <c r="AQ63" s="1">
        <f t="shared" si="56"/>
        <v>0.0214808145421577</v>
      </c>
      <c r="AR63" s="24">
        <f t="shared" si="57"/>
        <v>137.97</v>
      </c>
      <c r="AS63" s="1">
        <f t="shared" si="58"/>
        <v>0.1</v>
      </c>
      <c r="AT63" s="2">
        <f t="shared" si="62"/>
        <v>0.0416666666666667</v>
      </c>
      <c r="AU63" s="1">
        <f t="shared" si="59"/>
        <v>82.7368478414835</v>
      </c>
    </row>
    <row r="64" s="1" customFormat="1" ht="16.8" spans="1:47">
      <c r="A64" s="6"/>
      <c r="B64" s="6"/>
      <c r="C64" s="8">
        <v>4</v>
      </c>
      <c r="D64" s="9">
        <v>17.3822333333333</v>
      </c>
      <c r="E64" s="12">
        <f t="shared" si="60"/>
        <v>13.5404838709677</v>
      </c>
      <c r="F64" s="8" t="s">
        <v>109</v>
      </c>
      <c r="G64" s="6">
        <v>5</v>
      </c>
      <c r="H64" s="11">
        <f t="shared" si="42"/>
        <v>17.3822333333333</v>
      </c>
      <c r="I64" s="11">
        <f t="shared" si="43"/>
        <v>290.532233333333</v>
      </c>
      <c r="J64" s="11">
        <f t="shared" si="44"/>
        <v>0.147034230508171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4.34242031452008</v>
      </c>
      <c r="O64" s="11">
        <f t="shared" si="61"/>
        <v>1.60824843760632</v>
      </c>
      <c r="P64" s="11">
        <f t="shared" si="47"/>
        <v>0.236467571489413</v>
      </c>
      <c r="Q64" s="15">
        <f t="shared" si="48"/>
        <v>0.0236467571489413</v>
      </c>
      <c r="R64" s="11">
        <f t="shared" si="49"/>
        <v>0.13797</v>
      </c>
      <c r="S64" s="16">
        <f t="shared" si="50"/>
        <v>0.171390571493378</v>
      </c>
      <c r="T64" s="3">
        <v>0.01</v>
      </c>
      <c r="U64" s="17">
        <f t="shared" si="51"/>
        <v>0.00171390571493378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0.0197639057149338</v>
      </c>
      <c r="AR64" s="24">
        <f t="shared" si="57"/>
        <v>137.97</v>
      </c>
      <c r="AS64" s="1">
        <f t="shared" si="58"/>
        <v>0.1</v>
      </c>
      <c r="AT64" s="2">
        <f t="shared" si="62"/>
        <v>0.0416666666666667</v>
      </c>
      <c r="AU64" s="1">
        <f t="shared" si="59"/>
        <v>76.1238944957462</v>
      </c>
    </row>
    <row r="65" s="1" customFormat="1" ht="16.8" spans="1:47">
      <c r="A65" s="6"/>
      <c r="B65" s="6"/>
      <c r="C65" s="8">
        <v>5</v>
      </c>
      <c r="D65" s="9">
        <v>22.516064516129</v>
      </c>
      <c r="E65" s="12">
        <f t="shared" si="60"/>
        <v>17.3822333333333</v>
      </c>
      <c r="F65" s="8" t="s">
        <v>111</v>
      </c>
      <c r="G65" s="6">
        <v>6</v>
      </c>
      <c r="H65" s="11">
        <f t="shared" si="42"/>
        <v>22.516064516129</v>
      </c>
      <c r="I65" s="11">
        <f t="shared" si="43"/>
        <v>295.666064516129</v>
      </c>
      <c r="J65" s="11">
        <f t="shared" si="44"/>
        <v>0.263112866527995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2.75148086611691</v>
      </c>
      <c r="P65" s="11">
        <f t="shared" si="47"/>
        <v>0.723950017880951</v>
      </c>
      <c r="Q65" s="15">
        <f t="shared" si="48"/>
        <v>0.0723950017880951</v>
      </c>
      <c r="R65" s="11">
        <f t="shared" si="49"/>
        <v>0.13797</v>
      </c>
      <c r="S65" s="16">
        <f t="shared" si="50"/>
        <v>0.524715530826231</v>
      </c>
      <c r="T65" s="3">
        <v>0.01</v>
      </c>
      <c r="U65" s="17">
        <f t="shared" si="51"/>
        <v>0.00524715530826231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0.0232971553082623</v>
      </c>
      <c r="AR65" s="24">
        <f t="shared" si="57"/>
        <v>137.97</v>
      </c>
      <c r="AS65" s="1">
        <f t="shared" si="58"/>
        <v>0.1</v>
      </c>
      <c r="AT65" s="2">
        <f t="shared" si="62"/>
        <v>0.0416666666666667</v>
      </c>
      <c r="AU65" s="1">
        <f t="shared" si="59"/>
        <v>89.7327794575098</v>
      </c>
    </row>
    <row r="66" s="1" customFormat="1" ht="16.8" spans="1:47">
      <c r="A66" s="6"/>
      <c r="B66" s="6"/>
      <c r="C66" s="8">
        <v>6</v>
      </c>
      <c r="D66" s="9">
        <v>25.3631333333333</v>
      </c>
      <c r="E66" s="12">
        <f t="shared" si="60"/>
        <v>22.516064516129</v>
      </c>
      <c r="F66" s="8" t="s">
        <v>109</v>
      </c>
      <c r="G66" s="6">
        <v>7</v>
      </c>
      <c r="H66" s="11">
        <f t="shared" si="42"/>
        <v>25.3631333333333</v>
      </c>
      <c r="I66" s="11">
        <f t="shared" si="43"/>
        <v>298.513133333333</v>
      </c>
      <c r="J66" s="11">
        <f t="shared" si="44"/>
        <v>0.360203537821906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3.40723084823595</v>
      </c>
      <c r="P66" s="11">
        <f t="shared" si="47"/>
        <v>1.22729660571053</v>
      </c>
      <c r="Q66" s="15">
        <f t="shared" si="48"/>
        <v>0.122729660571053</v>
      </c>
      <c r="R66" s="11">
        <f t="shared" si="49"/>
        <v>0.13797</v>
      </c>
      <c r="S66" s="16">
        <f t="shared" si="50"/>
        <v>0.889538744444825</v>
      </c>
      <c r="T66" s="3">
        <v>0.01</v>
      </c>
      <c r="U66" s="17">
        <f t="shared" si="51"/>
        <v>0.00889538744444825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0.0320953874444482</v>
      </c>
      <c r="AR66" s="24">
        <f t="shared" si="57"/>
        <v>137.97</v>
      </c>
      <c r="AS66" s="1">
        <f t="shared" si="58"/>
        <v>0.1</v>
      </c>
      <c r="AT66" s="2">
        <f t="shared" si="62"/>
        <v>0.0416666666666667</v>
      </c>
      <c r="AU66" s="1">
        <f t="shared" si="59"/>
        <v>123.620600242752</v>
      </c>
    </row>
    <row r="67" s="1" customFormat="1" ht="16.8" spans="1:47">
      <c r="A67" s="6"/>
      <c r="B67" s="6"/>
      <c r="C67" s="8">
        <v>7</v>
      </c>
      <c r="D67" s="9">
        <v>28.3629677419355</v>
      </c>
      <c r="E67" s="12">
        <f t="shared" si="60"/>
        <v>25.3631333333333</v>
      </c>
      <c r="F67" s="8" t="s">
        <v>109</v>
      </c>
      <c r="G67" s="6">
        <v>8</v>
      </c>
      <c r="H67" s="11">
        <f t="shared" si="42"/>
        <v>28.3629677419355</v>
      </c>
      <c r="I67" s="11">
        <f t="shared" si="43"/>
        <v>301.512967741935</v>
      </c>
      <c r="J67" s="11">
        <f t="shared" si="44"/>
        <v>0.4982942940512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3.55963424252543</v>
      </c>
      <c r="P67" s="11">
        <f t="shared" si="47"/>
        <v>1.77374543195969</v>
      </c>
      <c r="Q67" s="15">
        <f t="shared" si="48"/>
        <v>0.177374543195969</v>
      </c>
      <c r="R67" s="11">
        <f t="shared" si="49"/>
        <v>0.13797</v>
      </c>
      <c r="S67" s="16">
        <f t="shared" si="50"/>
        <v>1.28560225553359</v>
      </c>
      <c r="T67" s="3">
        <v>0.01</v>
      </c>
      <c r="U67" s="17">
        <f t="shared" si="51"/>
        <v>0.0128560225553359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0.0360560225553359</v>
      </c>
      <c r="AR67" s="24">
        <f t="shared" si="57"/>
        <v>137.97</v>
      </c>
      <c r="AS67" s="1">
        <f t="shared" si="58"/>
        <v>0.1</v>
      </c>
      <c r="AT67" s="2">
        <f t="shared" si="62"/>
        <v>0.0416666666666667</v>
      </c>
      <c r="AU67" s="1">
        <f t="shared" si="59"/>
        <v>138.875629975541</v>
      </c>
    </row>
    <row r="68" s="1" customFormat="1" ht="16.8" spans="1:47">
      <c r="A68" s="6"/>
      <c r="B68" s="6"/>
      <c r="C68" s="8">
        <v>8</v>
      </c>
      <c r="D68" s="9">
        <v>27.5102580645161</v>
      </c>
      <c r="E68" s="12">
        <f t="shared" si="60"/>
        <v>28.3629677419355</v>
      </c>
      <c r="F68" s="8" t="s">
        <v>109</v>
      </c>
      <c r="G68" s="6">
        <v>9</v>
      </c>
      <c r="H68" s="11">
        <f t="shared" si="42"/>
        <v>27.5102580645161</v>
      </c>
      <c r="I68" s="11">
        <f t="shared" si="43"/>
        <v>300.660258064516</v>
      </c>
      <c r="J68" s="11">
        <f t="shared" si="44"/>
        <v>0.454684431918849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3.16558881056574</v>
      </c>
      <c r="P68" s="11">
        <f t="shared" si="47"/>
        <v>1.43934395002075</v>
      </c>
      <c r="Q68" s="15">
        <f t="shared" si="48"/>
        <v>0.143934395002075</v>
      </c>
      <c r="R68" s="11">
        <f t="shared" si="49"/>
        <v>0.13797</v>
      </c>
      <c r="S68" s="16">
        <f t="shared" si="50"/>
        <v>1.04322965138853</v>
      </c>
      <c r="T68" s="3">
        <v>0.01</v>
      </c>
      <c r="U68" s="17">
        <f t="shared" si="51"/>
        <v>0.0104322965138853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0.0284822965138853</v>
      </c>
      <c r="AR68" s="24">
        <f t="shared" si="57"/>
        <v>137.97</v>
      </c>
      <c r="AS68" s="1">
        <f t="shared" si="58"/>
        <v>0.1</v>
      </c>
      <c r="AT68" s="2">
        <f t="shared" si="62"/>
        <v>0.0416666666666667</v>
      </c>
      <c r="AU68" s="1">
        <f t="shared" si="59"/>
        <v>109.704193396413</v>
      </c>
    </row>
    <row r="69" s="1" customFormat="1" ht="16.8" spans="1:47">
      <c r="A69" s="6"/>
      <c r="B69" s="6"/>
      <c r="C69" s="8">
        <v>9</v>
      </c>
      <c r="D69" s="9">
        <v>26.6877333333333</v>
      </c>
      <c r="E69" s="12">
        <f t="shared" si="60"/>
        <v>27.5102580645161</v>
      </c>
      <c r="F69" s="8" t="s">
        <v>109</v>
      </c>
      <c r="G69" s="6">
        <v>10</v>
      </c>
      <c r="H69" s="11">
        <f t="shared" si="42"/>
        <v>26.6877333333333</v>
      </c>
      <c r="I69" s="11">
        <f t="shared" si="43"/>
        <v>299.837733333333</v>
      </c>
      <c r="J69" s="11">
        <f t="shared" si="44"/>
        <v>0.416033121695946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3.10594486054499</v>
      </c>
      <c r="P69" s="11">
        <f t="shared" si="47"/>
        <v>1.29217593614801</v>
      </c>
      <c r="Q69" s="15">
        <f t="shared" si="48"/>
        <v>0.129217593614801</v>
      </c>
      <c r="R69" s="11">
        <f t="shared" si="49"/>
        <v>0.13797</v>
      </c>
      <c r="S69" s="16">
        <f t="shared" si="50"/>
        <v>0.936562974666966</v>
      </c>
      <c r="T69" s="3">
        <v>0.01</v>
      </c>
      <c r="U69" s="17">
        <f t="shared" si="51"/>
        <v>0.00936562974666966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0.0274156297466697</v>
      </c>
      <c r="AR69" s="24">
        <f t="shared" si="57"/>
        <v>137.97</v>
      </c>
      <c r="AS69" s="1">
        <f t="shared" si="58"/>
        <v>0.1</v>
      </c>
      <c r="AT69" s="2">
        <f t="shared" si="62"/>
        <v>0.0416666666666667</v>
      </c>
      <c r="AU69" s="1">
        <f t="shared" si="59"/>
        <v>105.595753009132</v>
      </c>
    </row>
    <row r="70" s="1" customFormat="1" ht="16.8" spans="1:47">
      <c r="A70" s="6"/>
      <c r="B70" s="6"/>
      <c r="C70" s="8">
        <v>10</v>
      </c>
      <c r="D70" s="9">
        <v>20.0105161290323</v>
      </c>
      <c r="E70" s="12">
        <f t="shared" si="60"/>
        <v>26.6877333333333</v>
      </c>
      <c r="F70" s="8" t="s">
        <v>109</v>
      </c>
      <c r="G70" s="6">
        <v>11</v>
      </c>
      <c r="H70" s="11">
        <f t="shared" si="42"/>
        <v>20.0105161290323</v>
      </c>
      <c r="I70" s="11">
        <f t="shared" si="43"/>
        <v>293.160516129032</v>
      </c>
      <c r="J70" s="11">
        <f t="shared" si="44"/>
        <v>0.198566962236995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1.72308047817713</v>
      </c>
      <c r="O70" s="11">
        <f t="shared" si="61"/>
        <v>1.47038844621985</v>
      </c>
      <c r="P70" s="11">
        <f t="shared" si="47"/>
        <v>0.291970567074251</v>
      </c>
      <c r="Q70" s="15">
        <f t="shared" si="48"/>
        <v>0.0291970567074251</v>
      </c>
      <c r="R70" s="11">
        <f t="shared" si="49"/>
        <v>0.13797</v>
      </c>
      <c r="S70" s="16">
        <f t="shared" si="50"/>
        <v>0.211618878795572</v>
      </c>
      <c r="T70" s="3">
        <v>0.01</v>
      </c>
      <c r="U70" s="17">
        <f t="shared" si="51"/>
        <v>0.00211618878795572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0.0144161887879557</v>
      </c>
      <c r="AR70" s="24">
        <f t="shared" si="57"/>
        <v>137.97</v>
      </c>
      <c r="AS70" s="1">
        <f t="shared" si="58"/>
        <v>0.1</v>
      </c>
      <c r="AT70" s="2">
        <f t="shared" si="62"/>
        <v>0.0416666666666667</v>
      </c>
      <c r="AU70" s="1">
        <f t="shared" si="59"/>
        <v>55.5262937474894</v>
      </c>
    </row>
    <row r="71" s="1" customFormat="1" ht="16.8" spans="1:48">
      <c r="A71" s="6"/>
      <c r="B71" s="6"/>
      <c r="C71" s="8">
        <v>11</v>
      </c>
      <c r="D71" s="9">
        <v>13.2616333333333</v>
      </c>
      <c r="E71" s="12">
        <f t="shared" si="60"/>
        <v>20.0105161290323</v>
      </c>
      <c r="F71" s="8" t="s">
        <v>111</v>
      </c>
      <c r="G71" s="6">
        <v>12</v>
      </c>
      <c r="H71" s="11">
        <f t="shared" si="42"/>
        <v>13.2616333333333</v>
      </c>
      <c r="I71" s="11">
        <f t="shared" si="43"/>
        <v>286.411633333333</v>
      </c>
      <c r="J71" s="11">
        <f t="shared" si="44"/>
        <v>0.0907860232715735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2.5581178791456</v>
      </c>
      <c r="P71" s="11">
        <f t="shared" si="47"/>
        <v>0.232241349307541</v>
      </c>
      <c r="Q71" s="15">
        <f t="shared" si="48"/>
        <v>0.0232241349307541</v>
      </c>
      <c r="R71" s="11">
        <f t="shared" si="49"/>
        <v>0.13797</v>
      </c>
      <c r="S71" s="16">
        <f t="shared" si="50"/>
        <v>0.168327425750192</v>
      </c>
      <c r="T71" s="3">
        <v>0.01</v>
      </c>
      <c r="U71" s="17">
        <f t="shared" si="51"/>
        <v>0.00168327425750192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0.0139832742575019</v>
      </c>
      <c r="AR71" s="24">
        <f t="shared" si="57"/>
        <v>137.97</v>
      </c>
      <c r="AS71" s="1">
        <f t="shared" si="58"/>
        <v>0.1</v>
      </c>
      <c r="AT71" s="2">
        <f t="shared" si="62"/>
        <v>0.0416666666666667</v>
      </c>
      <c r="AU71" s="1">
        <f t="shared" si="59"/>
        <v>53.8588530848354</v>
      </c>
      <c r="AV71" s="1">
        <f>SUM(AU60:AU71)</f>
        <v>991.147140787557</v>
      </c>
    </row>
    <row r="72" s="1" customFormat="1" ht="16.8" spans="1:46">
      <c r="A72" s="6"/>
      <c r="B72" s="6"/>
      <c r="C72" s="8">
        <v>12</v>
      </c>
      <c r="D72" s="9">
        <v>8.58177419354839</v>
      </c>
      <c r="E72" s="12">
        <f t="shared" si="60"/>
        <v>13.2616333333333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7.62158064516129</v>
      </c>
      <c r="E76" s="8"/>
      <c r="F76" s="8"/>
      <c r="G76" s="6">
        <v>1</v>
      </c>
      <c r="H76" s="11">
        <f t="shared" ref="H76:H87" si="63">E77</f>
        <v>7.62158064516129</v>
      </c>
      <c r="I76" s="11">
        <f t="shared" ref="I76:I87" si="64">H76+273.15</f>
        <v>280.771580645161</v>
      </c>
      <c r="J76" s="11">
        <f t="shared" ref="J76:J87" si="65">EXP(($C$18*(I76-$C$16))/($C$19*I76*$C$16))</f>
        <v>0.0458606967817282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0.00358915367325635</v>
      </c>
      <c r="Q76" s="15">
        <f t="shared" ref="Q76:Q87" si="69">P76*$B$78</f>
        <v>0.000466589977523325</v>
      </c>
      <c r="R76" s="11">
        <f t="shared" ref="R76:R87" si="70">L76*$B$78</f>
        <v>0.0101740708333333</v>
      </c>
      <c r="S76" s="16">
        <f t="shared" ref="S76:S87" si="71">Q76/R76</f>
        <v>0.0458606967817284</v>
      </c>
      <c r="T76" s="3">
        <v>0.01</v>
      </c>
      <c r="U76" s="17">
        <f t="shared" ref="U76:U87" si="72">S76*T76</f>
        <v>0.000458606967817284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0.0120586069678173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13.1666666666667</v>
      </c>
      <c r="AU76" s="1">
        <f t="shared" ref="AU76:AU87" si="79">AT76*10000*AS76*0.67*AR76*AQ76</f>
        <v>1082.28724631996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6.76529032258064</v>
      </c>
      <c r="E77" s="12">
        <f t="shared" ref="E77:E88" si="80">D76</f>
        <v>7.62158064516129</v>
      </c>
      <c r="F77" s="8" t="s">
        <v>109</v>
      </c>
      <c r="G77" s="6">
        <v>2</v>
      </c>
      <c r="H77" s="11">
        <f t="shared" si="63"/>
        <v>6.76529032258064</v>
      </c>
      <c r="I77" s="11">
        <f t="shared" si="64"/>
        <v>279.915290322581</v>
      </c>
      <c r="J77" s="11">
        <f t="shared" si="65"/>
        <v>0.041244704379829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0.15293501299341</v>
      </c>
      <c r="P77" s="11">
        <f t="shared" si="68"/>
        <v>0.00630775940023851</v>
      </c>
      <c r="Q77" s="15">
        <f t="shared" si="69"/>
        <v>0.000820008722031006</v>
      </c>
      <c r="R77" s="11">
        <f t="shared" si="70"/>
        <v>0.0101740708333333</v>
      </c>
      <c r="S77" s="16">
        <f t="shared" si="71"/>
        <v>0.0805978978782428</v>
      </c>
      <c r="T77" s="3">
        <v>0.01</v>
      </c>
      <c r="U77" s="17">
        <f t="shared" si="72"/>
        <v>0.000805978978782428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0.0124059789787824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13.1666666666667</v>
      </c>
      <c r="AU77" s="1">
        <f t="shared" si="79"/>
        <v>1113.46466989794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11.7355357142857</v>
      </c>
      <c r="E78" s="12">
        <f t="shared" si="80"/>
        <v>6.76529032258064</v>
      </c>
      <c r="F78" s="8" t="s">
        <v>109</v>
      </c>
      <c r="G78" s="6">
        <v>3</v>
      </c>
      <c r="H78" s="11">
        <f t="shared" si="63"/>
        <v>11.7355357142857</v>
      </c>
      <c r="I78" s="11">
        <f t="shared" si="64"/>
        <v>284.885535714286</v>
      </c>
      <c r="J78" s="11">
        <f t="shared" si="65"/>
        <v>0.0756709238873889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0.224889336926505</v>
      </c>
      <c r="P78" s="11">
        <f t="shared" si="68"/>
        <v>0.0170175838976509</v>
      </c>
      <c r="Q78" s="15">
        <f t="shared" si="69"/>
        <v>0.00221228590669462</v>
      </c>
      <c r="R78" s="11">
        <f t="shared" si="70"/>
        <v>0.0101740708333333</v>
      </c>
      <c r="S78" s="16">
        <f t="shared" si="71"/>
        <v>0.217443532970746</v>
      </c>
      <c r="T78" s="3">
        <v>0.01</v>
      </c>
      <c r="U78" s="17">
        <f t="shared" si="72"/>
        <v>0.00217443532970746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0.0137744353297075</v>
      </c>
      <c r="AR78" s="24">
        <f t="shared" si="77"/>
        <v>7.82620833333333</v>
      </c>
      <c r="AS78" s="1">
        <f t="shared" si="78"/>
        <v>0.13</v>
      </c>
      <c r="AT78" s="2">
        <f t="shared" si="82"/>
        <v>13.1666666666667</v>
      </c>
      <c r="AU78" s="1">
        <f t="shared" si="79"/>
        <v>1236.28672220502</v>
      </c>
    </row>
    <row r="79" s="1" customFormat="1" ht="16.8" spans="1:47">
      <c r="A79" s="6"/>
      <c r="B79" s="6"/>
      <c r="C79" s="8">
        <v>3</v>
      </c>
      <c r="D79" s="9">
        <v>13.5404838709677</v>
      </c>
      <c r="E79" s="12">
        <f t="shared" si="80"/>
        <v>11.7355357142857</v>
      </c>
      <c r="F79" s="8" t="s">
        <v>109</v>
      </c>
      <c r="G79" s="6">
        <v>4</v>
      </c>
      <c r="H79" s="11">
        <f t="shared" si="63"/>
        <v>13.5404838709677</v>
      </c>
      <c r="I79" s="11">
        <f t="shared" si="64"/>
        <v>286.690483870968</v>
      </c>
      <c r="J79" s="11">
        <f t="shared" si="65"/>
        <v>0.0938381482641889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0.286133836362187</v>
      </c>
      <c r="P79" s="11">
        <f t="shared" si="68"/>
        <v>0.0268502693599561</v>
      </c>
      <c r="Q79" s="15">
        <f t="shared" si="69"/>
        <v>0.00349053501679429</v>
      </c>
      <c r="R79" s="11">
        <f t="shared" si="70"/>
        <v>0.0101740708333333</v>
      </c>
      <c r="S79" s="16">
        <f t="shared" si="71"/>
        <v>0.343081454215775</v>
      </c>
      <c r="T79" s="3">
        <v>0.01</v>
      </c>
      <c r="U79" s="17">
        <f t="shared" si="72"/>
        <v>0.00343081454215775</v>
      </c>
      <c r="V79" s="16"/>
      <c r="W79" s="3"/>
      <c r="X79" s="17"/>
      <c r="Y79" s="18">
        <v>0.04</v>
      </c>
      <c r="Z79" s="3">
        <v>0.17</v>
      </c>
      <c r="AA79" s="19">
        <f t="shared" si="73"/>
        <v>0.0068</v>
      </c>
      <c r="AB79" s="3">
        <v>0.015</v>
      </c>
      <c r="AC79" s="3">
        <v>0.03</v>
      </c>
      <c r="AD79" s="19">
        <f t="shared" si="74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5"/>
        <v>0.01185</v>
      </c>
      <c r="AQ79" s="1">
        <f t="shared" si="76"/>
        <v>0.0225308145421578</v>
      </c>
      <c r="AR79" s="24">
        <f t="shared" si="77"/>
        <v>7.82620833333333</v>
      </c>
      <c r="AS79" s="1">
        <f t="shared" si="78"/>
        <v>0.13</v>
      </c>
      <c r="AT79" s="2">
        <f t="shared" si="82"/>
        <v>13.1666666666667</v>
      </c>
      <c r="AU79" s="1">
        <f t="shared" si="79"/>
        <v>2022.19155937807</v>
      </c>
    </row>
    <row r="80" s="1" customFormat="1" ht="16.8" spans="1:47">
      <c r="A80" s="6"/>
      <c r="B80" s="6"/>
      <c r="C80" s="8">
        <v>4</v>
      </c>
      <c r="D80" s="9">
        <v>17.3822333333333</v>
      </c>
      <c r="E80" s="12">
        <f t="shared" si="80"/>
        <v>13.5404838709677</v>
      </c>
      <c r="F80" s="8" t="s">
        <v>109</v>
      </c>
      <c r="G80" s="6">
        <v>5</v>
      </c>
      <c r="H80" s="11">
        <f t="shared" si="63"/>
        <v>17.3822333333333</v>
      </c>
      <c r="I80" s="11">
        <f t="shared" si="64"/>
        <v>290.532233333333</v>
      </c>
      <c r="J80" s="11">
        <f t="shared" si="65"/>
        <v>0.147034230508171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0.24631938865212</v>
      </c>
      <c r="O80" s="11">
        <f t="shared" si="81"/>
        <v>0.0912262616834448</v>
      </c>
      <c r="P80" s="11">
        <f t="shared" si="68"/>
        <v>0.0134133831887623</v>
      </c>
      <c r="Q80" s="15">
        <f t="shared" si="69"/>
        <v>0.00174373981453911</v>
      </c>
      <c r="R80" s="11">
        <f t="shared" si="70"/>
        <v>0.0101740708333333</v>
      </c>
      <c r="S80" s="16">
        <f t="shared" si="71"/>
        <v>0.171390571493378</v>
      </c>
      <c r="T80" s="3">
        <v>0.01</v>
      </c>
      <c r="U80" s="17">
        <f t="shared" si="72"/>
        <v>0.00171390571493378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0.0208139057149338</v>
      </c>
      <c r="AR80" s="24">
        <f t="shared" si="77"/>
        <v>7.82620833333333</v>
      </c>
      <c r="AS80" s="1">
        <f t="shared" si="78"/>
        <v>0.13</v>
      </c>
      <c r="AT80" s="2">
        <f t="shared" si="82"/>
        <v>13.1666666666667</v>
      </c>
      <c r="AU80" s="1">
        <f t="shared" si="79"/>
        <v>1868.09510928579</v>
      </c>
    </row>
    <row r="81" s="1" customFormat="1" ht="16.8" spans="1:47">
      <c r="A81" s="6"/>
      <c r="B81" s="6"/>
      <c r="C81" s="8">
        <v>5</v>
      </c>
      <c r="D81" s="9">
        <v>22.516064516129</v>
      </c>
      <c r="E81" s="12">
        <f t="shared" si="80"/>
        <v>17.3822333333333</v>
      </c>
      <c r="F81" s="8" t="s">
        <v>111</v>
      </c>
      <c r="G81" s="6">
        <v>6</v>
      </c>
      <c r="H81" s="11">
        <f t="shared" si="63"/>
        <v>22.516064516129</v>
      </c>
      <c r="I81" s="11">
        <f t="shared" si="64"/>
        <v>295.666064516129</v>
      </c>
      <c r="J81" s="11">
        <f t="shared" si="65"/>
        <v>0.263112866527995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0.156074961828016</v>
      </c>
      <c r="P81" s="11">
        <f t="shared" si="68"/>
        <v>0.0410653305998167</v>
      </c>
      <c r="Q81" s="15">
        <f t="shared" si="69"/>
        <v>0.00533849297797617</v>
      </c>
      <c r="R81" s="11">
        <f t="shared" si="70"/>
        <v>0.0101740708333333</v>
      </c>
      <c r="S81" s="16">
        <f t="shared" si="71"/>
        <v>0.524715530826232</v>
      </c>
      <c r="T81" s="3">
        <v>0.01</v>
      </c>
      <c r="U81" s="17">
        <f t="shared" si="72"/>
        <v>0.00524715530826232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0.0243471553082623</v>
      </c>
      <c r="AR81" s="24">
        <f t="shared" si="77"/>
        <v>7.82620833333333</v>
      </c>
      <c r="AS81" s="1">
        <f t="shared" si="78"/>
        <v>0.13</v>
      </c>
      <c r="AT81" s="2">
        <f t="shared" si="82"/>
        <v>13.1666666666667</v>
      </c>
      <c r="AU81" s="1">
        <f t="shared" si="79"/>
        <v>2185.21225085366</v>
      </c>
    </row>
    <row r="82" s="1" customFormat="1" ht="16.8" spans="1:47">
      <c r="A82" s="6"/>
      <c r="B82" s="6"/>
      <c r="C82" s="8">
        <v>6</v>
      </c>
      <c r="D82" s="9">
        <v>25.3631333333333</v>
      </c>
      <c r="E82" s="12">
        <f t="shared" si="80"/>
        <v>22.516064516129</v>
      </c>
      <c r="F82" s="8" t="s">
        <v>109</v>
      </c>
      <c r="G82" s="6">
        <v>7</v>
      </c>
      <c r="H82" s="11">
        <f t="shared" si="63"/>
        <v>25.3631333333333</v>
      </c>
      <c r="I82" s="11">
        <f t="shared" si="64"/>
        <v>298.513133333333</v>
      </c>
      <c r="J82" s="11">
        <f t="shared" si="65"/>
        <v>0.360203537821906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0.193271714561532</v>
      </c>
      <c r="P82" s="11">
        <f t="shared" si="68"/>
        <v>0.0696171553459696</v>
      </c>
      <c r="Q82" s="15">
        <f t="shared" si="69"/>
        <v>0.00905023019497605</v>
      </c>
      <c r="R82" s="11">
        <f t="shared" si="70"/>
        <v>0.0101740708333333</v>
      </c>
      <c r="S82" s="16">
        <f t="shared" si="71"/>
        <v>0.889538744444828</v>
      </c>
      <c r="T82" s="3">
        <v>0.01</v>
      </c>
      <c r="U82" s="17">
        <f t="shared" si="72"/>
        <v>0.00889538744444828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5"/>
        <v>0.0158</v>
      </c>
      <c r="AQ82" s="1">
        <f t="shared" si="76"/>
        <v>0.0337953874444483</v>
      </c>
      <c r="AR82" s="24">
        <f t="shared" si="77"/>
        <v>7.82620833333333</v>
      </c>
      <c r="AS82" s="1">
        <f t="shared" si="78"/>
        <v>0.13</v>
      </c>
      <c r="AT82" s="2">
        <f t="shared" si="82"/>
        <v>13.1666666666667</v>
      </c>
      <c r="AU82" s="1">
        <f t="shared" si="79"/>
        <v>3033.21245258139</v>
      </c>
    </row>
    <row r="83" s="1" customFormat="1" ht="16.8" spans="1:47">
      <c r="A83" s="6"/>
      <c r="B83" s="6"/>
      <c r="C83" s="8">
        <v>7</v>
      </c>
      <c r="D83" s="9">
        <v>28.3629677419355</v>
      </c>
      <c r="E83" s="12">
        <f t="shared" si="80"/>
        <v>25.3631333333333</v>
      </c>
      <c r="F83" s="8" t="s">
        <v>109</v>
      </c>
      <c r="G83" s="6">
        <v>8</v>
      </c>
      <c r="H83" s="11">
        <f t="shared" si="63"/>
        <v>28.3629677419355</v>
      </c>
      <c r="I83" s="11">
        <f t="shared" si="64"/>
        <v>301.512967741935</v>
      </c>
      <c r="J83" s="11">
        <f t="shared" si="65"/>
        <v>0.4982942940512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0.201916642548896</v>
      </c>
      <c r="P83" s="11">
        <f t="shared" si="68"/>
        <v>0.100613910856091</v>
      </c>
      <c r="Q83" s="15">
        <f t="shared" si="69"/>
        <v>0.0130798084112918</v>
      </c>
      <c r="R83" s="11">
        <f t="shared" si="70"/>
        <v>0.0101740708333333</v>
      </c>
      <c r="S83" s="16">
        <f t="shared" si="71"/>
        <v>1.28560225553359</v>
      </c>
      <c r="T83" s="3">
        <v>0.01</v>
      </c>
      <c r="U83" s="17">
        <f t="shared" si="72"/>
        <v>0.0128560225553359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5"/>
        <v>0.0158</v>
      </c>
      <c r="AQ83" s="1">
        <f t="shared" si="76"/>
        <v>0.0377560225553359</v>
      </c>
      <c r="AR83" s="24">
        <f t="shared" si="77"/>
        <v>7.82620833333333</v>
      </c>
      <c r="AS83" s="1">
        <f t="shared" si="78"/>
        <v>0.13</v>
      </c>
      <c r="AT83" s="2">
        <f t="shared" si="82"/>
        <v>13.1666666666667</v>
      </c>
      <c r="AU83" s="1">
        <f t="shared" si="79"/>
        <v>3388.68841089738</v>
      </c>
    </row>
    <row r="84" s="1" customFormat="1" ht="16.8" spans="1:47">
      <c r="A84" s="6"/>
      <c r="B84" s="6"/>
      <c r="C84" s="8">
        <v>8</v>
      </c>
      <c r="D84" s="9">
        <v>27.5102580645161</v>
      </c>
      <c r="E84" s="12">
        <f t="shared" si="80"/>
        <v>28.3629677419355</v>
      </c>
      <c r="F84" s="8" t="s">
        <v>109</v>
      </c>
      <c r="G84" s="6">
        <v>9</v>
      </c>
      <c r="H84" s="11">
        <f t="shared" si="63"/>
        <v>27.5102580645161</v>
      </c>
      <c r="I84" s="11">
        <f t="shared" si="64"/>
        <v>300.660258064516</v>
      </c>
      <c r="J84" s="11">
        <f t="shared" si="65"/>
        <v>0.454684431918849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0.179564815026139</v>
      </c>
      <c r="P84" s="11">
        <f t="shared" si="68"/>
        <v>0.081645325912773</v>
      </c>
      <c r="Q84" s="15">
        <f t="shared" si="69"/>
        <v>0.0106138923686605</v>
      </c>
      <c r="R84" s="11">
        <f t="shared" si="70"/>
        <v>0.0101740708333333</v>
      </c>
      <c r="S84" s="16">
        <f t="shared" si="71"/>
        <v>1.04322965138853</v>
      </c>
      <c r="T84" s="3">
        <v>0.01</v>
      </c>
      <c r="U84" s="17">
        <f t="shared" si="72"/>
        <v>0.0104322965138853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0.0295322965138853</v>
      </c>
      <c r="AR84" s="24">
        <f t="shared" si="77"/>
        <v>7.82620833333333</v>
      </c>
      <c r="AS84" s="1">
        <f t="shared" si="78"/>
        <v>0.13</v>
      </c>
      <c r="AT84" s="2">
        <f t="shared" si="82"/>
        <v>13.1666666666667</v>
      </c>
      <c r="AU84" s="1">
        <f t="shared" si="79"/>
        <v>2650.5904004352</v>
      </c>
    </row>
    <row r="85" s="1" customFormat="1" ht="16.8" spans="1:47">
      <c r="A85" s="6"/>
      <c r="B85" s="6"/>
      <c r="C85" s="8">
        <v>9</v>
      </c>
      <c r="D85" s="9">
        <v>26.6877333333333</v>
      </c>
      <c r="E85" s="12">
        <f t="shared" si="80"/>
        <v>27.5102580645161</v>
      </c>
      <c r="F85" s="8" t="s">
        <v>109</v>
      </c>
      <c r="G85" s="6">
        <v>10</v>
      </c>
      <c r="H85" s="11">
        <f t="shared" si="63"/>
        <v>26.6877333333333</v>
      </c>
      <c r="I85" s="11">
        <f t="shared" si="64"/>
        <v>299.837733333333</v>
      </c>
      <c r="J85" s="11">
        <f t="shared" si="65"/>
        <v>0.416033121695946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0.176181572446699</v>
      </c>
      <c r="P85" s="11">
        <f t="shared" si="68"/>
        <v>0.0732973695703006</v>
      </c>
      <c r="Q85" s="15">
        <f t="shared" si="69"/>
        <v>0.00952865804413908</v>
      </c>
      <c r="R85" s="11">
        <f t="shared" si="70"/>
        <v>0.0101740708333333</v>
      </c>
      <c r="S85" s="16">
        <f t="shared" si="71"/>
        <v>0.936562974666968</v>
      </c>
      <c r="T85" s="3">
        <v>0.01</v>
      </c>
      <c r="U85" s="17">
        <f t="shared" si="72"/>
        <v>0.00936562974666968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0.0284656297466697</v>
      </c>
      <c r="AR85" s="24">
        <f t="shared" si="77"/>
        <v>7.82620833333333</v>
      </c>
      <c r="AS85" s="1">
        <f t="shared" si="78"/>
        <v>0.13</v>
      </c>
      <c r="AT85" s="2">
        <f t="shared" si="82"/>
        <v>13.1666666666667</v>
      </c>
      <c r="AU85" s="1">
        <f t="shared" si="79"/>
        <v>2554.85464577367</v>
      </c>
    </row>
    <row r="86" s="1" customFormat="1" ht="16.8" spans="1:47">
      <c r="A86" s="6"/>
      <c r="B86" s="6"/>
      <c r="C86" s="8">
        <v>10</v>
      </c>
      <c r="D86" s="9">
        <v>20.0105161290323</v>
      </c>
      <c r="E86" s="12">
        <f t="shared" si="80"/>
        <v>26.6877333333333</v>
      </c>
      <c r="F86" s="8" t="s">
        <v>109</v>
      </c>
      <c r="G86" s="6">
        <v>11</v>
      </c>
      <c r="H86" s="11">
        <f t="shared" si="63"/>
        <v>20.0105161290323</v>
      </c>
      <c r="I86" s="11">
        <f t="shared" si="64"/>
        <v>293.160516129032</v>
      </c>
      <c r="J86" s="11">
        <f t="shared" si="65"/>
        <v>0.198566962236995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0.0977399927325784</v>
      </c>
      <c r="O86" s="11">
        <f t="shared" si="81"/>
        <v>0.0834062934771532</v>
      </c>
      <c r="P86" s="11">
        <f t="shared" si="68"/>
        <v>0.0165617343272056</v>
      </c>
      <c r="Q86" s="15">
        <f t="shared" si="69"/>
        <v>0.00215302546253673</v>
      </c>
      <c r="R86" s="11">
        <f t="shared" si="70"/>
        <v>0.0101740708333333</v>
      </c>
      <c r="S86" s="16">
        <f t="shared" si="71"/>
        <v>0.211618878795573</v>
      </c>
      <c r="T86" s="3">
        <v>0.01</v>
      </c>
      <c r="U86" s="17">
        <f t="shared" si="72"/>
        <v>0.00211618878795573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0.0137161887879557</v>
      </c>
      <c r="AR86" s="24">
        <f t="shared" si="77"/>
        <v>7.82620833333333</v>
      </c>
      <c r="AS86" s="1">
        <f t="shared" si="78"/>
        <v>0.13</v>
      </c>
      <c r="AT86" s="2">
        <f t="shared" si="82"/>
        <v>13.1666666666667</v>
      </c>
      <c r="AU86" s="1">
        <f t="shared" si="79"/>
        <v>1231.05896335622</v>
      </c>
    </row>
    <row r="87" s="1" customFormat="1" ht="16.8" spans="1:48">
      <c r="A87" s="6"/>
      <c r="B87" s="6"/>
      <c r="C87" s="8">
        <v>11</v>
      </c>
      <c r="D87" s="9">
        <v>13.2616333333333</v>
      </c>
      <c r="E87" s="12">
        <f t="shared" si="80"/>
        <v>20.0105161290323</v>
      </c>
      <c r="F87" s="8" t="s">
        <v>111</v>
      </c>
      <c r="G87" s="6">
        <v>12</v>
      </c>
      <c r="H87" s="11">
        <f t="shared" si="63"/>
        <v>13.2616333333333</v>
      </c>
      <c r="I87" s="11">
        <f t="shared" si="64"/>
        <v>286.411633333333</v>
      </c>
      <c r="J87" s="11">
        <f t="shared" si="65"/>
        <v>0.0907860232715735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0.145106642483281</v>
      </c>
      <c r="P87" s="11">
        <f t="shared" si="68"/>
        <v>0.013173655021347</v>
      </c>
      <c r="Q87" s="15">
        <f t="shared" si="69"/>
        <v>0.00171257515277512</v>
      </c>
      <c r="R87" s="11">
        <f t="shared" si="70"/>
        <v>0.0101740708333333</v>
      </c>
      <c r="S87" s="16">
        <f t="shared" si="71"/>
        <v>0.168327425750193</v>
      </c>
      <c r="T87" s="3">
        <v>0.01</v>
      </c>
      <c r="U87" s="17">
        <f t="shared" si="72"/>
        <v>0.00168327425750193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0.0132832742575019</v>
      </c>
      <c r="AR87" s="24">
        <f t="shared" si="77"/>
        <v>7.82620833333333</v>
      </c>
      <c r="AS87" s="1">
        <f t="shared" si="78"/>
        <v>0.13</v>
      </c>
      <c r="AT87" s="2">
        <f t="shared" si="82"/>
        <v>13.1666666666667</v>
      </c>
      <c r="AU87" s="1">
        <f t="shared" si="79"/>
        <v>1192.20390519675</v>
      </c>
      <c r="AV87" s="1">
        <f>SUM(AU76:AU87)</f>
        <v>23558.1463361811</v>
      </c>
    </row>
    <row r="88" s="1" customFormat="1" ht="16.8" spans="1:46">
      <c r="A88" s="6"/>
      <c r="B88" s="6"/>
      <c r="C88" s="8">
        <v>12</v>
      </c>
      <c r="D88" s="9">
        <v>8.58177419354839</v>
      </c>
      <c r="E88" s="12">
        <f t="shared" si="80"/>
        <v>13.2616333333333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7.62158064516129</v>
      </c>
      <c r="E91" s="8"/>
      <c r="F91" s="8"/>
      <c r="G91" s="6">
        <v>1</v>
      </c>
      <c r="H91" s="11">
        <f t="shared" ref="H91:H102" si="83">E92</f>
        <v>7.62158064516129</v>
      </c>
      <c r="I91" s="11">
        <f t="shared" ref="I91:I102" si="84">H91+273.15</f>
        <v>280.771580645161</v>
      </c>
      <c r="J91" s="11">
        <f t="shared" ref="J91:J102" si="85">EXP(($C$18*(I91-$C$16))/($C$19*I91*$C$16))</f>
        <v>0.0458606967817282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0.00348174409966881</v>
      </c>
      <c r="Q91" s="15">
        <f t="shared" ref="Q91:Q102" si="89">P91*$B$93</f>
        <v>0.000452626732956945</v>
      </c>
      <c r="R91" s="11">
        <f t="shared" ref="R91:R102" si="90">L91*$B$93</f>
        <v>0.0098696</v>
      </c>
      <c r="S91" s="16">
        <f t="shared" ref="S91:S102" si="91">Q91/R91</f>
        <v>0.0458606967817282</v>
      </c>
      <c r="T91" s="3">
        <v>0.01</v>
      </c>
      <c r="U91" s="17">
        <f t="shared" ref="U91:U102" si="92">S91*T91</f>
        <v>0.000458606967817282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0.0152586069678173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6.66666666666667</v>
      </c>
      <c r="AU91" s="1">
        <f t="shared" ref="AU91:AU102" si="98">AT91*10000*AS91*0.67*AR91*AQ91</f>
        <v>672.663684738744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6.76529032258064</v>
      </c>
      <c r="E92" s="12">
        <f t="shared" ref="E92:E103" si="99">D91</f>
        <v>7.62158064516129</v>
      </c>
      <c r="F92" s="8" t="s">
        <v>109</v>
      </c>
      <c r="G92" s="6">
        <v>2</v>
      </c>
      <c r="H92" s="11">
        <f t="shared" si="83"/>
        <v>6.76529032258064</v>
      </c>
      <c r="I92" s="11">
        <f t="shared" si="84"/>
        <v>279.915290322581</v>
      </c>
      <c r="J92" s="11">
        <f t="shared" si="85"/>
        <v>0.041244704379829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0.148358255900331</v>
      </c>
      <c r="P92" s="11">
        <f t="shared" si="88"/>
        <v>0.00611899240691617</v>
      </c>
      <c r="Q92" s="15">
        <f t="shared" si="89"/>
        <v>0.000795469012899103</v>
      </c>
      <c r="R92" s="11">
        <f t="shared" si="90"/>
        <v>0.0098696</v>
      </c>
      <c r="S92" s="16">
        <f t="shared" si="91"/>
        <v>0.0805978978782426</v>
      </c>
      <c r="T92" s="3">
        <v>0.01</v>
      </c>
      <c r="U92" s="17">
        <f t="shared" si="92"/>
        <v>0.000805978978782426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0.0156059789787824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6.66666666666667</v>
      </c>
      <c r="AU92" s="1">
        <f t="shared" si="98"/>
        <v>687.977306576159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11.7355357142857</v>
      </c>
      <c r="E93" s="12">
        <f t="shared" si="99"/>
        <v>6.76529032258064</v>
      </c>
      <c r="F93" s="8" t="s">
        <v>109</v>
      </c>
      <c r="G93" s="6">
        <v>3</v>
      </c>
      <c r="H93" s="11">
        <f t="shared" si="83"/>
        <v>11.7355357142857</v>
      </c>
      <c r="I93" s="11">
        <f t="shared" si="84"/>
        <v>284.885535714286</v>
      </c>
      <c r="J93" s="11">
        <f t="shared" si="85"/>
        <v>0.0756709238873889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0.218159263493415</v>
      </c>
      <c r="P93" s="11">
        <f t="shared" si="88"/>
        <v>0.016508313023139</v>
      </c>
      <c r="Q93" s="15">
        <f t="shared" si="89"/>
        <v>0.00214608069300807</v>
      </c>
      <c r="R93" s="11">
        <f t="shared" si="90"/>
        <v>0.0098696</v>
      </c>
      <c r="S93" s="16">
        <f t="shared" si="91"/>
        <v>0.217443532970746</v>
      </c>
      <c r="T93" s="3">
        <v>0.01</v>
      </c>
      <c r="U93" s="17">
        <f t="shared" si="92"/>
        <v>0.00217443532970746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0.0169744353297075</v>
      </c>
      <c r="AR93" s="24">
        <f t="shared" si="96"/>
        <v>7.592</v>
      </c>
      <c r="AS93" s="1">
        <f t="shared" si="97"/>
        <v>0.13</v>
      </c>
      <c r="AT93" s="2">
        <f t="shared" si="101"/>
        <v>6.66666666666667</v>
      </c>
      <c r="AU93" s="1">
        <f t="shared" si="98"/>
        <v>748.304628287696</v>
      </c>
    </row>
    <row r="94" s="1" customFormat="1" ht="16.8" spans="1:47">
      <c r="A94" s="6"/>
      <c r="B94" s="6"/>
      <c r="C94" s="8">
        <v>3</v>
      </c>
      <c r="D94" s="9">
        <v>13.5404838709677</v>
      </c>
      <c r="E94" s="12">
        <f t="shared" si="99"/>
        <v>11.7355357142857</v>
      </c>
      <c r="F94" s="8" t="s">
        <v>109</v>
      </c>
      <c r="G94" s="6">
        <v>4</v>
      </c>
      <c r="H94" s="11">
        <f t="shared" si="83"/>
        <v>13.5404838709677</v>
      </c>
      <c r="I94" s="11">
        <f t="shared" si="84"/>
        <v>286.690483870968</v>
      </c>
      <c r="J94" s="11">
        <f t="shared" si="85"/>
        <v>0.0938381482641889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0.277570950470276</v>
      </c>
      <c r="P94" s="11">
        <f t="shared" si="88"/>
        <v>0.0260467440040616</v>
      </c>
      <c r="Q94" s="15">
        <f t="shared" si="89"/>
        <v>0.00338607672052801</v>
      </c>
      <c r="R94" s="11">
        <f t="shared" si="90"/>
        <v>0.0098696</v>
      </c>
      <c r="S94" s="16">
        <f t="shared" si="91"/>
        <v>0.343081454215774</v>
      </c>
      <c r="T94" s="3">
        <v>0.01</v>
      </c>
      <c r="U94" s="17">
        <f t="shared" si="92"/>
        <v>0.00343081454215774</v>
      </c>
      <c r="V94" s="16"/>
      <c r="W94" s="3"/>
      <c r="X94" s="17"/>
      <c r="Y94" s="18">
        <v>0.04</v>
      </c>
      <c r="Z94" s="3">
        <v>0.49</v>
      </c>
      <c r="AA94" s="19">
        <f t="shared" si="93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4"/>
        <v>0.0075</v>
      </c>
      <c r="AQ94" s="1">
        <f t="shared" si="95"/>
        <v>0.0305308145421577</v>
      </c>
      <c r="AR94" s="24">
        <f t="shared" si="96"/>
        <v>7.592</v>
      </c>
      <c r="AS94" s="1">
        <f t="shared" si="97"/>
        <v>0.13</v>
      </c>
      <c r="AT94" s="2">
        <f t="shared" si="101"/>
        <v>6.66666666666667</v>
      </c>
      <c r="AU94" s="1">
        <f t="shared" si="98"/>
        <v>1345.92694151692</v>
      </c>
    </row>
    <row r="95" s="1" customFormat="1" ht="16.8" spans="1:47">
      <c r="A95" s="6"/>
      <c r="B95" s="6"/>
      <c r="C95" s="8">
        <v>4</v>
      </c>
      <c r="D95" s="9">
        <v>17.3822333333333</v>
      </c>
      <c r="E95" s="12">
        <f t="shared" si="99"/>
        <v>13.5404838709677</v>
      </c>
      <c r="F95" s="8" t="s">
        <v>109</v>
      </c>
      <c r="G95" s="6">
        <v>5</v>
      </c>
      <c r="H95" s="11">
        <f t="shared" si="83"/>
        <v>17.3822333333333</v>
      </c>
      <c r="I95" s="11">
        <f t="shared" si="84"/>
        <v>290.532233333333</v>
      </c>
      <c r="J95" s="11">
        <f t="shared" si="85"/>
        <v>0.147034230508171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0.238947996142904</v>
      </c>
      <c r="O95" s="11">
        <f t="shared" si="100"/>
        <v>0.0884962103233107</v>
      </c>
      <c r="P95" s="11">
        <f t="shared" si="88"/>
        <v>0.0130119721877772</v>
      </c>
      <c r="Q95" s="15">
        <f t="shared" si="89"/>
        <v>0.00169155638441104</v>
      </c>
      <c r="R95" s="11">
        <f t="shared" si="90"/>
        <v>0.0098696</v>
      </c>
      <c r="S95" s="16">
        <f t="shared" si="91"/>
        <v>0.171390571493378</v>
      </c>
      <c r="T95" s="3">
        <v>0.01</v>
      </c>
      <c r="U95" s="17">
        <f t="shared" si="92"/>
        <v>0.00171390571493378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0.0288139057149338</v>
      </c>
      <c r="AR95" s="24">
        <f t="shared" si="96"/>
        <v>7.592</v>
      </c>
      <c r="AS95" s="1">
        <f t="shared" si="97"/>
        <v>0.13</v>
      </c>
      <c r="AT95" s="2">
        <f t="shared" si="101"/>
        <v>6.66666666666667</v>
      </c>
      <c r="AU95" s="1">
        <f t="shared" si="98"/>
        <v>1270.23836650369</v>
      </c>
    </row>
    <row r="96" s="1" customFormat="1" ht="16.8" spans="1:47">
      <c r="A96" s="6"/>
      <c r="B96" s="6"/>
      <c r="C96" s="8">
        <v>5</v>
      </c>
      <c r="D96" s="9">
        <v>22.516064516129</v>
      </c>
      <c r="E96" s="12">
        <f t="shared" si="99"/>
        <v>17.3822333333333</v>
      </c>
      <c r="F96" s="8" t="s">
        <v>111</v>
      </c>
      <c r="G96" s="6">
        <v>6</v>
      </c>
      <c r="H96" s="11">
        <f t="shared" si="83"/>
        <v>22.516064516129</v>
      </c>
      <c r="I96" s="11">
        <f t="shared" si="84"/>
        <v>295.666064516129</v>
      </c>
      <c r="J96" s="11">
        <f t="shared" si="85"/>
        <v>0.263112866527995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0.151404238135533</v>
      </c>
      <c r="P96" s="11">
        <f t="shared" si="88"/>
        <v>0.0398364031003275</v>
      </c>
      <c r="Q96" s="15">
        <f t="shared" si="89"/>
        <v>0.00517873240304257</v>
      </c>
      <c r="R96" s="11">
        <f t="shared" si="90"/>
        <v>0.0098696</v>
      </c>
      <c r="S96" s="16">
        <f t="shared" si="91"/>
        <v>0.524715530826231</v>
      </c>
      <c r="T96" s="3">
        <v>0.01</v>
      </c>
      <c r="U96" s="17">
        <f t="shared" si="92"/>
        <v>0.00524715530826231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0.0323471553082623</v>
      </c>
      <c r="AR96" s="24">
        <f t="shared" si="96"/>
        <v>7.592</v>
      </c>
      <c r="AS96" s="1">
        <f t="shared" si="97"/>
        <v>0.13</v>
      </c>
      <c r="AT96" s="2">
        <f t="shared" si="101"/>
        <v>6.66666666666667</v>
      </c>
      <c r="AU96" s="1">
        <f t="shared" si="98"/>
        <v>1425.9988953359</v>
      </c>
    </row>
    <row r="97" s="1" customFormat="1" ht="16.8" spans="1:47">
      <c r="A97" s="6"/>
      <c r="B97" s="6"/>
      <c r="C97" s="8">
        <v>6</v>
      </c>
      <c r="D97" s="9">
        <v>25.3631333333333</v>
      </c>
      <c r="E97" s="12">
        <f t="shared" si="99"/>
        <v>22.516064516129</v>
      </c>
      <c r="F97" s="8" t="s">
        <v>109</v>
      </c>
      <c r="G97" s="6">
        <v>7</v>
      </c>
      <c r="H97" s="11">
        <f t="shared" si="83"/>
        <v>25.3631333333333</v>
      </c>
      <c r="I97" s="11">
        <f t="shared" si="84"/>
        <v>298.513133333333</v>
      </c>
      <c r="J97" s="11">
        <f t="shared" si="85"/>
        <v>0.360203537821906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0.187487835035206</v>
      </c>
      <c r="P97" s="11">
        <f t="shared" si="88"/>
        <v>0.0675337814782511</v>
      </c>
      <c r="Q97" s="15">
        <f t="shared" si="89"/>
        <v>0.00877939159217265</v>
      </c>
      <c r="R97" s="11">
        <f t="shared" si="90"/>
        <v>0.0098696</v>
      </c>
      <c r="S97" s="16">
        <f t="shared" si="91"/>
        <v>0.889538744444825</v>
      </c>
      <c r="T97" s="3">
        <v>0.01</v>
      </c>
      <c r="U97" s="17">
        <f t="shared" si="92"/>
        <v>0.00889538744444825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4"/>
        <v>0.01</v>
      </c>
      <c r="AQ97" s="1">
        <f t="shared" si="95"/>
        <v>0.0433953874444483</v>
      </c>
      <c r="AR97" s="24">
        <f t="shared" si="96"/>
        <v>7.592</v>
      </c>
      <c r="AS97" s="1">
        <f t="shared" si="97"/>
        <v>0.13</v>
      </c>
      <c r="AT97" s="2">
        <f t="shared" si="101"/>
        <v>6.66666666666667</v>
      </c>
      <c r="AU97" s="1">
        <f t="shared" si="98"/>
        <v>1913.05151778371</v>
      </c>
    </row>
    <row r="98" s="1" customFormat="1" ht="16.8" spans="1:47">
      <c r="A98" s="6"/>
      <c r="B98" s="6"/>
      <c r="C98" s="8">
        <v>7</v>
      </c>
      <c r="D98" s="9">
        <v>28.3629677419355</v>
      </c>
      <c r="E98" s="12">
        <f t="shared" si="99"/>
        <v>25.3631333333333</v>
      </c>
      <c r="F98" s="8" t="s">
        <v>109</v>
      </c>
      <c r="G98" s="6">
        <v>8</v>
      </c>
      <c r="H98" s="11">
        <f t="shared" si="83"/>
        <v>28.3629677419355</v>
      </c>
      <c r="I98" s="11">
        <f t="shared" si="84"/>
        <v>301.512967741935</v>
      </c>
      <c r="J98" s="11">
        <f t="shared" si="85"/>
        <v>0.4982942940512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0.195874053556955</v>
      </c>
      <c r="P98" s="11">
        <f t="shared" si="88"/>
        <v>0.0976029232401099</v>
      </c>
      <c r="Q98" s="15">
        <f t="shared" si="89"/>
        <v>0.0126883800212143</v>
      </c>
      <c r="R98" s="11">
        <f t="shared" si="90"/>
        <v>0.0098696</v>
      </c>
      <c r="S98" s="16">
        <f t="shared" si="91"/>
        <v>1.28560225553359</v>
      </c>
      <c r="T98" s="3">
        <v>0.01</v>
      </c>
      <c r="U98" s="17">
        <f t="shared" si="92"/>
        <v>0.0128560225553359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4"/>
        <v>0.01</v>
      </c>
      <c r="AQ98" s="1">
        <f t="shared" si="95"/>
        <v>0.0473560225553359</v>
      </c>
      <c r="AR98" s="24">
        <f t="shared" si="96"/>
        <v>7.592</v>
      </c>
      <c r="AS98" s="1">
        <f t="shared" si="97"/>
        <v>0.13</v>
      </c>
      <c r="AT98" s="2">
        <f t="shared" si="101"/>
        <v>6.66666666666667</v>
      </c>
      <c r="AU98" s="1">
        <f t="shared" si="98"/>
        <v>2087.65300094757</v>
      </c>
    </row>
    <row r="99" s="1" customFormat="1" ht="16.8" spans="1:47">
      <c r="A99" s="6"/>
      <c r="B99" s="6"/>
      <c r="C99" s="8">
        <v>8</v>
      </c>
      <c r="D99" s="9">
        <v>27.5102580645161</v>
      </c>
      <c r="E99" s="12">
        <f t="shared" si="99"/>
        <v>28.3629677419355</v>
      </c>
      <c r="F99" s="8" t="s">
        <v>109</v>
      </c>
      <c r="G99" s="6">
        <v>9</v>
      </c>
      <c r="H99" s="11">
        <f t="shared" si="83"/>
        <v>27.5102580645161</v>
      </c>
      <c r="I99" s="11">
        <f t="shared" si="84"/>
        <v>300.660258064516</v>
      </c>
      <c r="J99" s="11">
        <f t="shared" si="85"/>
        <v>0.454684431918849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0.174191130316845</v>
      </c>
      <c r="P99" s="11">
        <f t="shared" si="88"/>
        <v>0.0792019951334168</v>
      </c>
      <c r="Q99" s="15">
        <f t="shared" si="89"/>
        <v>0.0102962593673442</v>
      </c>
      <c r="R99" s="11">
        <f t="shared" si="90"/>
        <v>0.0098696</v>
      </c>
      <c r="S99" s="16">
        <f t="shared" si="91"/>
        <v>1.04322965138853</v>
      </c>
      <c r="T99" s="3">
        <v>0.01</v>
      </c>
      <c r="U99" s="17">
        <f t="shared" si="92"/>
        <v>0.0104322965138853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0.0375322965138853</v>
      </c>
      <c r="AR99" s="24">
        <f t="shared" si="96"/>
        <v>7.592</v>
      </c>
      <c r="AS99" s="1">
        <f t="shared" si="97"/>
        <v>0.13</v>
      </c>
      <c r="AT99" s="2">
        <f t="shared" si="101"/>
        <v>6.66666666666667</v>
      </c>
      <c r="AU99" s="1">
        <f t="shared" si="98"/>
        <v>1654.58176640804</v>
      </c>
    </row>
    <row r="100" s="1" customFormat="1" ht="16.8" spans="1:47">
      <c r="A100" s="6"/>
      <c r="B100" s="6"/>
      <c r="C100" s="8">
        <v>9</v>
      </c>
      <c r="D100" s="9">
        <v>26.6877333333333</v>
      </c>
      <c r="E100" s="12">
        <f t="shared" si="99"/>
        <v>27.5102580645161</v>
      </c>
      <c r="F100" s="8" t="s">
        <v>109</v>
      </c>
      <c r="G100" s="6">
        <v>10</v>
      </c>
      <c r="H100" s="11">
        <f t="shared" si="83"/>
        <v>26.6877333333333</v>
      </c>
      <c r="I100" s="11">
        <f t="shared" si="84"/>
        <v>299.837733333333</v>
      </c>
      <c r="J100" s="11">
        <f t="shared" si="85"/>
        <v>0.416033121695946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0.170909135183428</v>
      </c>
      <c r="P100" s="11">
        <f t="shared" si="88"/>
        <v>0.0711038610367161</v>
      </c>
      <c r="Q100" s="15">
        <f t="shared" si="89"/>
        <v>0.00924350193477309</v>
      </c>
      <c r="R100" s="11">
        <f t="shared" si="90"/>
        <v>0.0098696</v>
      </c>
      <c r="S100" s="16">
        <f t="shared" si="91"/>
        <v>0.936562974666966</v>
      </c>
      <c r="T100" s="3">
        <v>0.01</v>
      </c>
      <c r="U100" s="17">
        <f t="shared" si="92"/>
        <v>0.00936562974666966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0.0364656297466697</v>
      </c>
      <c r="AR100" s="24">
        <f t="shared" si="96"/>
        <v>7.592</v>
      </c>
      <c r="AS100" s="1">
        <f t="shared" si="97"/>
        <v>0.13</v>
      </c>
      <c r="AT100" s="2">
        <f t="shared" si="101"/>
        <v>6.66666666666667</v>
      </c>
      <c r="AU100" s="1">
        <f t="shared" si="98"/>
        <v>1607.55860108653</v>
      </c>
    </row>
    <row r="101" s="1" customFormat="1" ht="16.8" spans="1:47">
      <c r="A101" s="6"/>
      <c r="B101" s="6"/>
      <c r="C101" s="8">
        <v>10</v>
      </c>
      <c r="D101" s="9">
        <v>20.0105161290323</v>
      </c>
      <c r="E101" s="12">
        <f t="shared" si="99"/>
        <v>26.6877333333333</v>
      </c>
      <c r="F101" s="8" t="s">
        <v>109</v>
      </c>
      <c r="G101" s="6">
        <v>11</v>
      </c>
      <c r="H101" s="11">
        <f t="shared" si="83"/>
        <v>20.0105161290323</v>
      </c>
      <c r="I101" s="11">
        <f t="shared" si="84"/>
        <v>293.160516129032</v>
      </c>
      <c r="J101" s="11">
        <f t="shared" si="85"/>
        <v>0.198566962236995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0.0948150104393765</v>
      </c>
      <c r="O101" s="11">
        <f t="shared" si="100"/>
        <v>0.0809102637073356</v>
      </c>
      <c r="P101" s="11">
        <f t="shared" si="88"/>
        <v>0.0160661052781599</v>
      </c>
      <c r="Q101" s="15">
        <f t="shared" si="89"/>
        <v>0.00208859368616078</v>
      </c>
      <c r="R101" s="11">
        <f t="shared" si="90"/>
        <v>0.0098696</v>
      </c>
      <c r="S101" s="16">
        <f t="shared" si="91"/>
        <v>0.211618878795572</v>
      </c>
      <c r="T101" s="3">
        <v>0.01</v>
      </c>
      <c r="U101" s="17">
        <f t="shared" si="92"/>
        <v>0.00211618878795572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0.0169161887879557</v>
      </c>
      <c r="AR101" s="24">
        <f t="shared" si="96"/>
        <v>7.592</v>
      </c>
      <c r="AS101" s="1">
        <f t="shared" si="97"/>
        <v>0.13</v>
      </c>
      <c r="AT101" s="2">
        <f t="shared" si="101"/>
        <v>6.66666666666667</v>
      </c>
      <c r="AU101" s="1">
        <f t="shared" si="98"/>
        <v>745.736875315181</v>
      </c>
    </row>
    <row r="102" s="1" customFormat="1" ht="16.8" spans="1:48">
      <c r="A102" s="6"/>
      <c r="B102" s="6"/>
      <c r="C102" s="8">
        <v>11</v>
      </c>
      <c r="D102" s="9">
        <v>13.2616333333333</v>
      </c>
      <c r="E102" s="12">
        <f t="shared" si="99"/>
        <v>20.0105161290323</v>
      </c>
      <c r="F102" s="8" t="s">
        <v>111</v>
      </c>
      <c r="G102" s="6">
        <v>12</v>
      </c>
      <c r="H102" s="11">
        <f t="shared" si="83"/>
        <v>13.2616333333333</v>
      </c>
      <c r="I102" s="11">
        <f t="shared" si="84"/>
        <v>286.411633333333</v>
      </c>
      <c r="J102" s="11">
        <f t="shared" si="85"/>
        <v>0.0907860232715735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0.140764158429176</v>
      </c>
      <c r="P102" s="11">
        <f t="shared" si="88"/>
        <v>0.0127794181629546</v>
      </c>
      <c r="Q102" s="15">
        <f t="shared" si="89"/>
        <v>0.0016613243611841</v>
      </c>
      <c r="R102" s="11">
        <f t="shared" si="90"/>
        <v>0.0098696</v>
      </c>
      <c r="S102" s="16">
        <f t="shared" si="91"/>
        <v>0.168327425750192</v>
      </c>
      <c r="T102" s="3">
        <v>0.01</v>
      </c>
      <c r="U102" s="17">
        <f t="shared" si="92"/>
        <v>0.00168327425750192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0.0164832742575019</v>
      </c>
      <c r="AR102" s="24">
        <f t="shared" si="96"/>
        <v>7.592</v>
      </c>
      <c r="AS102" s="1">
        <f t="shared" si="97"/>
        <v>0.13</v>
      </c>
      <c r="AT102" s="2">
        <f t="shared" si="101"/>
        <v>6.66666666666667</v>
      </c>
      <c r="AU102" s="1">
        <f t="shared" si="98"/>
        <v>726.652178799555</v>
      </c>
      <c r="AV102" s="1">
        <f>SUM(AU91:AU102)</f>
        <v>14886.3437632997</v>
      </c>
    </row>
    <row r="103" s="1" customFormat="1" ht="16.8" spans="1:46">
      <c r="A103" s="6"/>
      <c r="B103" s="6"/>
      <c r="C103" s="8">
        <v>12</v>
      </c>
      <c r="D103" s="9">
        <v>8.58177419354839</v>
      </c>
      <c r="E103" s="12">
        <f t="shared" si="99"/>
        <v>13.2616333333333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ht="16.8" spans="1:79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ht="16.8" spans="1:79">
      <c r="A107" s="6" t="s">
        <v>107</v>
      </c>
      <c r="B107" s="6">
        <f>F9</f>
        <v>122.786</v>
      </c>
      <c r="C107" s="8" t="s">
        <v>108</v>
      </c>
      <c r="D107" s="9">
        <v>7.62158064516129</v>
      </c>
      <c r="E107" s="8"/>
      <c r="F107" s="8"/>
      <c r="G107" s="6">
        <v>1</v>
      </c>
      <c r="H107" s="11">
        <f t="shared" ref="H107:H118" si="102">E108</f>
        <v>7.62158064516129</v>
      </c>
      <c r="I107" s="11">
        <f t="shared" ref="I107:I118" si="103">H107+273.15</f>
        <v>280.771580645161</v>
      </c>
      <c r="J107" s="11">
        <f t="shared" ref="J107:J118" si="104">EXP(($C$18*(I107-$C$16))/($C$19*I107*$C$16))</f>
        <v>0.0458606967817282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0.126698659088429</v>
      </c>
      <c r="Q107" s="15">
        <f t="shared" ref="Q107:Q118" si="108">P107*$B$109</f>
        <v>0.0367426111356444</v>
      </c>
      <c r="R107" s="11">
        <f t="shared" ref="R107:R118" si="109">L107*$B$109</f>
        <v>0.80117865</v>
      </c>
      <c r="S107" s="16">
        <f t="shared" ref="S107:S118" si="110">Q107/R107</f>
        <v>0.0458606967817282</v>
      </c>
      <c r="T107" s="3">
        <v>0.27</v>
      </c>
      <c r="U107" s="17">
        <f t="shared" ref="U107:U118" si="111">S107*T107</f>
        <v>0.0123823881310666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0.228805898013866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>$E$9/12</f>
        <v>97.9166666666667</v>
      </c>
      <c r="AF107" s="1">
        <f t="shared" ref="AF107:AF118" si="115">AE107*10000*AC107*AB107</f>
        <v>2292405.49773601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ht="16.8" spans="1:79">
      <c r="A108" s="6" t="s">
        <v>110</v>
      </c>
      <c r="B108" s="6">
        <v>27</v>
      </c>
      <c r="C108" s="8">
        <v>1</v>
      </c>
      <c r="D108" s="9">
        <v>6.76529032258064</v>
      </c>
      <c r="E108" s="12">
        <f t="shared" ref="E108:E119" si="116">D107</f>
        <v>7.62158064516129</v>
      </c>
      <c r="F108" s="8" t="s">
        <v>109</v>
      </c>
      <c r="G108" s="6">
        <v>2</v>
      </c>
      <c r="H108" s="11">
        <f t="shared" si="102"/>
        <v>6.76529032258064</v>
      </c>
      <c r="I108" s="11">
        <f t="shared" si="103"/>
        <v>279.915290322581</v>
      </c>
      <c r="J108" s="11">
        <f t="shared" si="104"/>
        <v>0.041244704379829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5.39867134091157</v>
      </c>
      <c r="P108" s="11">
        <f t="shared" si="107"/>
        <v>0.222666603499753</v>
      </c>
      <c r="Q108" s="15">
        <f t="shared" si="108"/>
        <v>0.0645733150149282</v>
      </c>
      <c r="R108" s="11">
        <f t="shared" si="109"/>
        <v>0.80117865</v>
      </c>
      <c r="S108" s="16">
        <f t="shared" si="110"/>
        <v>0.0805978978782425</v>
      </c>
      <c r="T108" s="3">
        <v>0.27</v>
      </c>
      <c r="U108" s="17">
        <f t="shared" si="111"/>
        <v>0.0217614324271255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0.230628246320591</v>
      </c>
      <c r="AC108" s="24">
        <f t="shared" si="113"/>
        <v>10.2321666666667</v>
      </c>
      <c r="AD108" s="1">
        <f t="shared" si="114"/>
        <v>0.29</v>
      </c>
      <c r="AE108" s="25">
        <f t="shared" ref="AE108:AE118" si="118">$E$9/12</f>
        <v>97.9166666666667</v>
      </c>
      <c r="AF108" s="1">
        <f t="shared" si="115"/>
        <v>2310663.59909349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ht="16.8" spans="1:79">
      <c r="A109" s="6" t="s">
        <v>72</v>
      </c>
      <c r="B109" s="6">
        <f>G9</f>
        <v>0.29</v>
      </c>
      <c r="C109" s="8">
        <v>2</v>
      </c>
      <c r="D109" s="9">
        <v>11.7355357142857</v>
      </c>
      <c r="E109" s="12">
        <f t="shared" si="116"/>
        <v>6.76529032258064</v>
      </c>
      <c r="F109" s="8" t="s">
        <v>109</v>
      </c>
      <c r="G109" s="6">
        <v>3</v>
      </c>
      <c r="H109" s="11">
        <f t="shared" si="102"/>
        <v>11.7355357142857</v>
      </c>
      <c r="I109" s="11">
        <f t="shared" si="103"/>
        <v>284.885535714286</v>
      </c>
      <c r="J109" s="11">
        <f t="shared" si="104"/>
        <v>0.0756709238873889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7.93868973741182</v>
      </c>
      <c r="P109" s="11">
        <f t="shared" si="107"/>
        <v>0.600727986885285</v>
      </c>
      <c r="Q109" s="15">
        <f t="shared" si="108"/>
        <v>0.174211116196733</v>
      </c>
      <c r="R109" s="11">
        <f t="shared" si="109"/>
        <v>0.80117865</v>
      </c>
      <c r="S109" s="16">
        <f t="shared" si="110"/>
        <v>0.217443532970746</v>
      </c>
      <c r="T109" s="3">
        <v>0.27</v>
      </c>
      <c r="U109" s="17">
        <f t="shared" si="111"/>
        <v>0.0587097539021013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0.237807305183178</v>
      </c>
      <c r="AC109" s="24">
        <f t="shared" si="113"/>
        <v>10.2321666666667</v>
      </c>
      <c r="AD109" s="1">
        <f t="shared" si="114"/>
        <v>0.29</v>
      </c>
      <c r="AE109" s="25">
        <f t="shared" si="118"/>
        <v>97.9166666666667</v>
      </c>
      <c r="AF109" s="1">
        <f t="shared" si="115"/>
        <v>2382590.56491046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ht="16.8" spans="1:79">
      <c r="A110" s="6"/>
      <c r="B110" s="6"/>
      <c r="C110" s="8">
        <v>3</v>
      </c>
      <c r="D110" s="9">
        <v>13.5404838709677</v>
      </c>
      <c r="E110" s="12">
        <f t="shared" si="116"/>
        <v>11.7355357142857</v>
      </c>
      <c r="F110" s="8" t="s">
        <v>109</v>
      </c>
      <c r="G110" s="6">
        <v>4</v>
      </c>
      <c r="H110" s="11">
        <f t="shared" si="102"/>
        <v>13.5404838709677</v>
      </c>
      <c r="I110" s="11">
        <f t="shared" si="103"/>
        <v>286.690483870968</v>
      </c>
      <c r="J110" s="11">
        <f t="shared" si="104"/>
        <v>0.0938381482641889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10.1006467505265</v>
      </c>
      <c r="P110" s="11">
        <f t="shared" si="107"/>
        <v>0.947825987340106</v>
      </c>
      <c r="Q110" s="15">
        <f t="shared" si="108"/>
        <v>0.274869536328631</v>
      </c>
      <c r="R110" s="11">
        <f t="shared" si="109"/>
        <v>0.80117865</v>
      </c>
      <c r="S110" s="16">
        <f t="shared" si="110"/>
        <v>0.343081454215774</v>
      </c>
      <c r="T110" s="3">
        <v>0.27</v>
      </c>
      <c r="U110" s="17">
        <f t="shared" si="111"/>
        <v>0.0926319926382591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0.293198396169614</v>
      </c>
      <c r="AC110" s="24">
        <f t="shared" si="113"/>
        <v>10.2321666666667</v>
      </c>
      <c r="AD110" s="1">
        <f t="shared" si="114"/>
        <v>0.29</v>
      </c>
      <c r="AE110" s="25">
        <f t="shared" si="118"/>
        <v>97.9166666666667</v>
      </c>
      <c r="AF110" s="1">
        <f t="shared" si="115"/>
        <v>2937553.71317339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ht="16.8" spans="1:79">
      <c r="A111" s="6"/>
      <c r="B111" s="6"/>
      <c r="C111" s="8">
        <v>4</v>
      </c>
      <c r="D111" s="9">
        <v>17.3822333333333</v>
      </c>
      <c r="E111" s="12">
        <f t="shared" si="116"/>
        <v>13.5404838709677</v>
      </c>
      <c r="F111" s="8" t="s">
        <v>109</v>
      </c>
      <c r="G111" s="6">
        <v>5</v>
      </c>
      <c r="H111" s="11">
        <f t="shared" si="102"/>
        <v>17.3822333333333</v>
      </c>
      <c r="I111" s="11">
        <f t="shared" si="103"/>
        <v>290.532233333333</v>
      </c>
      <c r="J111" s="11">
        <f t="shared" si="104"/>
        <v>0.147034230508171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8.6951797250271</v>
      </c>
      <c r="O111" s="11">
        <f t="shared" si="117"/>
        <v>3.22032603815932</v>
      </c>
      <c r="P111" s="11">
        <f t="shared" si="107"/>
        <v>0.473498161006182</v>
      </c>
      <c r="Q111" s="15">
        <f t="shared" si="108"/>
        <v>0.137314466691793</v>
      </c>
      <c r="R111" s="11">
        <f t="shared" si="109"/>
        <v>0.80117865</v>
      </c>
      <c r="S111" s="16">
        <f t="shared" si="110"/>
        <v>0.171390571493378</v>
      </c>
      <c r="T111" s="3">
        <v>0.27</v>
      </c>
      <c r="U111" s="17">
        <f t="shared" si="111"/>
        <v>0.046275454303212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0.284191320771114</v>
      </c>
      <c r="AC111" s="24">
        <f t="shared" si="113"/>
        <v>10.2321666666667</v>
      </c>
      <c r="AD111" s="1">
        <f t="shared" si="114"/>
        <v>0.29</v>
      </c>
      <c r="AE111" s="25">
        <f t="shared" si="118"/>
        <v>97.9166666666667</v>
      </c>
      <c r="AF111" s="1">
        <f t="shared" si="115"/>
        <v>2847311.85603038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ht="16.8" spans="1:79">
      <c r="A112" s="6"/>
      <c r="B112" s="6"/>
      <c r="C112" s="8">
        <v>5</v>
      </c>
      <c r="D112" s="9">
        <v>22.516064516129</v>
      </c>
      <c r="E112" s="12">
        <f t="shared" si="116"/>
        <v>17.3822333333333</v>
      </c>
      <c r="F112" s="8" t="s">
        <v>111</v>
      </c>
      <c r="G112" s="6">
        <v>6</v>
      </c>
      <c r="H112" s="11">
        <f t="shared" si="102"/>
        <v>22.516064516129</v>
      </c>
      <c r="I112" s="11">
        <f t="shared" si="103"/>
        <v>295.666064516129</v>
      </c>
      <c r="J112" s="11">
        <f t="shared" si="104"/>
        <v>0.263112866527995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5.50951287715314</v>
      </c>
      <c r="P112" s="11">
        <f t="shared" si="107"/>
        <v>1.44962372628067</v>
      </c>
      <c r="Q112" s="15">
        <f t="shared" si="108"/>
        <v>0.420390880621393</v>
      </c>
      <c r="R112" s="11">
        <f t="shared" si="109"/>
        <v>0.80117865</v>
      </c>
      <c r="S112" s="16">
        <f t="shared" si="110"/>
        <v>0.524715530826231</v>
      </c>
      <c r="T112" s="3">
        <v>0.27</v>
      </c>
      <c r="U112" s="17">
        <f t="shared" si="111"/>
        <v>0.141673193323082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12"/>
        <v>0.317927101462675</v>
      </c>
      <c r="AC112" s="24">
        <f t="shared" si="113"/>
        <v>10.2321666666667</v>
      </c>
      <c r="AD112" s="1">
        <f t="shared" si="114"/>
        <v>0.29</v>
      </c>
      <c r="AE112" s="25">
        <f t="shared" si="118"/>
        <v>97.9166666666667</v>
      </c>
      <c r="AF112" s="1">
        <f t="shared" si="115"/>
        <v>3185310.52564101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ht="16.8" spans="1:79">
      <c r="A113" s="6"/>
      <c r="B113" s="6"/>
      <c r="C113" s="8">
        <v>6</v>
      </c>
      <c r="D113" s="9">
        <v>25.3631333333333</v>
      </c>
      <c r="E113" s="12">
        <f t="shared" si="116"/>
        <v>22.516064516129</v>
      </c>
      <c r="F113" s="8" t="s">
        <v>109</v>
      </c>
      <c r="G113" s="6">
        <v>7</v>
      </c>
      <c r="H113" s="11">
        <f t="shared" si="102"/>
        <v>25.3631333333333</v>
      </c>
      <c r="I113" s="11">
        <f t="shared" si="103"/>
        <v>298.513133333333</v>
      </c>
      <c r="J113" s="11">
        <f t="shared" si="104"/>
        <v>0.360203537821906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6.82257415087247</v>
      </c>
      <c r="P113" s="11">
        <f t="shared" si="107"/>
        <v>2.45751534619655</v>
      </c>
      <c r="Q113" s="15">
        <f t="shared" si="108"/>
        <v>0.712679450397</v>
      </c>
      <c r="R113" s="11">
        <f t="shared" si="109"/>
        <v>0.80117865</v>
      </c>
      <c r="S113" s="16">
        <f t="shared" si="110"/>
        <v>0.889538744444825</v>
      </c>
      <c r="T113" s="3">
        <v>0.27</v>
      </c>
      <c r="U113" s="17">
        <f t="shared" si="111"/>
        <v>0.240175461000103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0.33706609207232</v>
      </c>
      <c r="AC113" s="24">
        <f t="shared" si="113"/>
        <v>10.2321666666667</v>
      </c>
      <c r="AD113" s="1">
        <f t="shared" si="114"/>
        <v>0.29</v>
      </c>
      <c r="AE113" s="25">
        <f t="shared" si="118"/>
        <v>97.9166666666667</v>
      </c>
      <c r="AF113" s="1">
        <f t="shared" si="115"/>
        <v>3377064.00610421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ht="16.8" spans="1:79">
      <c r="A114" s="6"/>
      <c r="B114" s="6"/>
      <c r="C114" s="8">
        <v>7</v>
      </c>
      <c r="D114" s="9">
        <v>28.3629677419355</v>
      </c>
      <c r="E114" s="12">
        <f t="shared" si="116"/>
        <v>25.3631333333333</v>
      </c>
      <c r="F114" s="8" t="s">
        <v>109</v>
      </c>
      <c r="G114" s="6">
        <v>8</v>
      </c>
      <c r="H114" s="11">
        <f t="shared" si="102"/>
        <v>28.3629677419355</v>
      </c>
      <c r="I114" s="11">
        <f t="shared" si="103"/>
        <v>301.512967741935</v>
      </c>
      <c r="J114" s="11">
        <f t="shared" si="104"/>
        <v>0.4982942940512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7.12774380467592</v>
      </c>
      <c r="P114" s="11">
        <f t="shared" si="107"/>
        <v>3.55171406732881</v>
      </c>
      <c r="Q114" s="15">
        <f t="shared" si="108"/>
        <v>1.02999707952535</v>
      </c>
      <c r="R114" s="11">
        <f t="shared" si="109"/>
        <v>0.80117865</v>
      </c>
      <c r="S114" s="16">
        <f t="shared" si="110"/>
        <v>1.28560225553359</v>
      </c>
      <c r="T114" s="3">
        <v>0.27</v>
      </c>
      <c r="U114" s="17">
        <f t="shared" si="111"/>
        <v>0.347112608994068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0.357843979927547</v>
      </c>
      <c r="AC114" s="24">
        <f t="shared" si="113"/>
        <v>10.2321666666667</v>
      </c>
      <c r="AD114" s="1">
        <f t="shared" si="114"/>
        <v>0.29</v>
      </c>
      <c r="AE114" s="25">
        <f t="shared" si="118"/>
        <v>97.9166666666667</v>
      </c>
      <c r="AF114" s="1">
        <f t="shared" si="115"/>
        <v>3585237.59238029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ht="16.8" spans="1:79">
      <c r="A115" s="6"/>
      <c r="B115" s="6"/>
      <c r="C115" s="8">
        <v>8</v>
      </c>
      <c r="D115" s="9">
        <v>27.5102580645161</v>
      </c>
      <c r="E115" s="12">
        <f t="shared" si="116"/>
        <v>28.3629677419355</v>
      </c>
      <c r="F115" s="8" t="s">
        <v>109</v>
      </c>
      <c r="G115" s="6">
        <v>9</v>
      </c>
      <c r="H115" s="11">
        <f t="shared" si="102"/>
        <v>27.5102580645161</v>
      </c>
      <c r="I115" s="11">
        <f t="shared" si="103"/>
        <v>300.660258064516</v>
      </c>
      <c r="J115" s="11">
        <f t="shared" si="104"/>
        <v>0.454684431918849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6.33871473734712</v>
      </c>
      <c r="P115" s="11">
        <f t="shared" si="107"/>
        <v>2.88211490944631</v>
      </c>
      <c r="Q115" s="15">
        <f t="shared" si="108"/>
        <v>0.835813323739429</v>
      </c>
      <c r="R115" s="11">
        <f t="shared" si="109"/>
        <v>0.80117865</v>
      </c>
      <c r="S115" s="16">
        <f t="shared" si="110"/>
        <v>1.04322965138853</v>
      </c>
      <c r="T115" s="3">
        <v>0.27</v>
      </c>
      <c r="U115" s="17">
        <f t="shared" si="111"/>
        <v>0.281672005874902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0.345128870741493</v>
      </c>
      <c r="AC115" s="24">
        <f t="shared" si="113"/>
        <v>10.2321666666667</v>
      </c>
      <c r="AD115" s="1">
        <f t="shared" si="114"/>
        <v>0.29</v>
      </c>
      <c r="AE115" s="25">
        <f t="shared" si="118"/>
        <v>97.9166666666667</v>
      </c>
      <c r="AF115" s="1">
        <f t="shared" si="115"/>
        <v>3457844.9575949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ht="16.8" spans="1:79">
      <c r="A116" s="6"/>
      <c r="B116" s="6"/>
      <c r="C116" s="8">
        <v>9</v>
      </c>
      <c r="D116" s="9">
        <v>26.6877333333333</v>
      </c>
      <c r="E116" s="12">
        <f t="shared" si="116"/>
        <v>27.5102580645161</v>
      </c>
      <c r="F116" s="8" t="s">
        <v>109</v>
      </c>
      <c r="G116" s="6">
        <v>10</v>
      </c>
      <c r="H116" s="11">
        <f t="shared" si="102"/>
        <v>26.6877333333333</v>
      </c>
      <c r="I116" s="11">
        <f t="shared" si="103"/>
        <v>299.837733333333</v>
      </c>
      <c r="J116" s="11">
        <f t="shared" si="104"/>
        <v>0.416033121695946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6.21928482790081</v>
      </c>
      <c r="P116" s="11">
        <f t="shared" si="107"/>
        <v>2.58742848166781</v>
      </c>
      <c r="Q116" s="15">
        <f t="shared" si="108"/>
        <v>0.750354259683664</v>
      </c>
      <c r="R116" s="11">
        <f t="shared" si="109"/>
        <v>0.80117865</v>
      </c>
      <c r="S116" s="16">
        <f t="shared" si="110"/>
        <v>0.936562974666966</v>
      </c>
      <c r="T116" s="3">
        <v>0.27</v>
      </c>
      <c r="U116" s="17">
        <f t="shared" si="111"/>
        <v>0.252872003160081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0.324333030214004</v>
      </c>
      <c r="AC116" s="24">
        <f t="shared" si="113"/>
        <v>10.2321666666667</v>
      </c>
      <c r="AD116" s="1">
        <f t="shared" si="114"/>
        <v>0.29</v>
      </c>
      <c r="AE116" s="25">
        <f t="shared" si="118"/>
        <v>97.9166666666667</v>
      </c>
      <c r="AF116" s="1">
        <f t="shared" si="115"/>
        <v>3249491.50355776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ht="16.8" spans="1:79">
      <c r="A117" s="6"/>
      <c r="B117" s="6"/>
      <c r="C117" s="8">
        <v>10</v>
      </c>
      <c r="D117" s="9">
        <v>20.0105161290323</v>
      </c>
      <c r="E117" s="12">
        <f t="shared" si="116"/>
        <v>26.6877333333333</v>
      </c>
      <c r="F117" s="8" t="s">
        <v>109</v>
      </c>
      <c r="G117" s="6">
        <v>11</v>
      </c>
      <c r="H117" s="11">
        <f t="shared" si="102"/>
        <v>20.0105161290323</v>
      </c>
      <c r="I117" s="11">
        <f t="shared" si="103"/>
        <v>293.160516129032</v>
      </c>
      <c r="J117" s="11">
        <f t="shared" si="104"/>
        <v>0.198566962236995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3.45026352892135</v>
      </c>
      <c r="O117" s="11">
        <f t="shared" si="117"/>
        <v>2.94427781731165</v>
      </c>
      <c r="P117" s="11">
        <f t="shared" si="107"/>
        <v>0.584636302165346</v>
      </c>
      <c r="Q117" s="15">
        <f t="shared" si="108"/>
        <v>0.16954452762795</v>
      </c>
      <c r="R117" s="11">
        <f t="shared" si="109"/>
        <v>0.80117865</v>
      </c>
      <c r="S117" s="16">
        <f t="shared" si="110"/>
        <v>0.211618878795572</v>
      </c>
      <c r="T117" s="3">
        <v>0.27</v>
      </c>
      <c r="U117" s="17">
        <f t="shared" si="111"/>
        <v>0.0571370972748045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0.237501738000495</v>
      </c>
      <c r="AC117" s="24">
        <f t="shared" si="113"/>
        <v>10.2321666666667</v>
      </c>
      <c r="AD117" s="1">
        <f t="shared" si="114"/>
        <v>0.29</v>
      </c>
      <c r="AE117" s="25">
        <f t="shared" si="118"/>
        <v>97.9166666666667</v>
      </c>
      <c r="AF117" s="1">
        <f t="shared" si="115"/>
        <v>2379529.08836816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ht="16.8" spans="1:79">
      <c r="A118" s="6"/>
      <c r="B118" s="6"/>
      <c r="C118" s="8">
        <v>11</v>
      </c>
      <c r="D118" s="9">
        <v>13.2616333333333</v>
      </c>
      <c r="E118" s="12">
        <f t="shared" si="116"/>
        <v>20.0105161290323</v>
      </c>
      <c r="F118" s="8" t="s">
        <v>111</v>
      </c>
      <c r="G118" s="6">
        <v>12</v>
      </c>
      <c r="H118" s="11">
        <f t="shared" si="102"/>
        <v>13.2616333333333</v>
      </c>
      <c r="I118" s="11">
        <f t="shared" si="103"/>
        <v>286.411633333333</v>
      </c>
      <c r="J118" s="11">
        <f t="shared" si="104"/>
        <v>0.0907860232715735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5.1223265151463</v>
      </c>
      <c r="P118" s="11">
        <f t="shared" si="107"/>
        <v>0.46503565420867</v>
      </c>
      <c r="Q118" s="15">
        <f t="shared" si="108"/>
        <v>0.134860339720514</v>
      </c>
      <c r="R118" s="11">
        <f t="shared" si="109"/>
        <v>0.80117865</v>
      </c>
      <c r="S118" s="16">
        <f t="shared" si="110"/>
        <v>0.168327425750192</v>
      </c>
      <c r="T118" s="3">
        <v>0.27</v>
      </c>
      <c r="U118" s="17">
        <f t="shared" si="111"/>
        <v>0.045448404952552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0.235230625082281</v>
      </c>
      <c r="AC118" s="24">
        <f t="shared" si="113"/>
        <v>10.2321666666667</v>
      </c>
      <c r="AD118" s="1">
        <f t="shared" si="114"/>
        <v>0.29</v>
      </c>
      <c r="AE118" s="25">
        <f t="shared" si="118"/>
        <v>97.9166666666667</v>
      </c>
      <c r="AF118" s="1">
        <f t="shared" si="115"/>
        <v>2356774.81592638</v>
      </c>
      <c r="AG118" s="1">
        <f>SUM(AF107:AF118)</f>
        <v>34361777.7205164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ht="16.8" spans="1:46">
      <c r="A119" s="6"/>
      <c r="B119" s="6"/>
      <c r="C119" s="8">
        <v>12</v>
      </c>
      <c r="D119" s="9">
        <v>8.58177419354839</v>
      </c>
      <c r="E119" s="12">
        <f t="shared" si="116"/>
        <v>13.2616333333333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7.62158064516129</v>
      </c>
      <c r="E123" s="8"/>
      <c r="F123" s="8"/>
      <c r="G123" s="6">
        <v>1</v>
      </c>
      <c r="H123" s="11">
        <f t="shared" ref="H123:H134" si="119">E124</f>
        <v>7.62158064516129</v>
      </c>
      <c r="I123" s="11">
        <f t="shared" ref="I123:I134" si="120">H123+273.15</f>
        <v>280.771580645161</v>
      </c>
      <c r="J123" s="11">
        <f t="shared" ref="J123:J134" si="121">EXP(($C$18*(I123-$C$16))/($C$19*I123*$C$16))</f>
        <v>0.0458606967817282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0.0239035123765724</v>
      </c>
      <c r="Q123" s="15">
        <f t="shared" ref="Q123:Q134" si="125">P123*$B$125</f>
        <v>0.00621491321790882</v>
      </c>
      <c r="R123" s="11">
        <f t="shared" ref="R123:R134" si="126">L123*$B$125</f>
        <v>0.1355172</v>
      </c>
      <c r="S123" s="16">
        <f t="shared" ref="S123:S134" si="127">Q123/R123</f>
        <v>0.0458606967817282</v>
      </c>
      <c r="T123" s="3">
        <v>0.01</v>
      </c>
      <c r="U123" s="17">
        <f t="shared" ref="U123:U134" si="128">S123*T123</f>
        <v>0.000458606967817282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0.00594860696781728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6.76529032258064</v>
      </c>
      <c r="E124" s="12">
        <f t="shared" ref="E124:E135" si="136">D123</f>
        <v>7.62158064516129</v>
      </c>
      <c r="F124" s="8" t="s">
        <v>109</v>
      </c>
      <c r="G124" s="6">
        <v>2</v>
      </c>
      <c r="H124" s="11">
        <f t="shared" si="119"/>
        <v>6.76529032258064</v>
      </c>
      <c r="I124" s="11">
        <f t="shared" si="120"/>
        <v>279.915290322581</v>
      </c>
      <c r="J124" s="11">
        <f t="shared" si="121"/>
        <v>0.041244704379829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1.01853648762343</v>
      </c>
      <c r="P124" s="11">
        <f t="shared" si="124"/>
        <v>0.0420092363320976</v>
      </c>
      <c r="Q124" s="15">
        <f t="shared" si="125"/>
        <v>0.0109224014463454</v>
      </c>
      <c r="R124" s="11">
        <f t="shared" si="126"/>
        <v>0.1355172</v>
      </c>
      <c r="S124" s="16">
        <f t="shared" si="127"/>
        <v>0.0805978978782426</v>
      </c>
      <c r="T124" s="3">
        <v>0.01</v>
      </c>
      <c r="U124" s="17">
        <f t="shared" si="128"/>
        <v>0.000805978978782426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0.00629597897878243</v>
      </c>
      <c r="AU124" s="24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11.7355357142857</v>
      </c>
      <c r="E125" s="12">
        <f t="shared" si="136"/>
        <v>6.76529032258064</v>
      </c>
      <c r="F125" s="8" t="s">
        <v>109</v>
      </c>
      <c r="G125" s="6">
        <v>3</v>
      </c>
      <c r="H125" s="11">
        <f t="shared" si="119"/>
        <v>11.7355357142857</v>
      </c>
      <c r="I125" s="11">
        <f t="shared" si="120"/>
        <v>284.885535714286</v>
      </c>
      <c r="J125" s="11">
        <f t="shared" si="121"/>
        <v>0.0756709238873889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1.49774725129133</v>
      </c>
      <c r="P125" s="11">
        <f t="shared" si="124"/>
        <v>0.113335918255012</v>
      </c>
      <c r="Q125" s="15">
        <f t="shared" si="125"/>
        <v>0.0294673387463032</v>
      </c>
      <c r="R125" s="11">
        <f t="shared" si="126"/>
        <v>0.1355172</v>
      </c>
      <c r="S125" s="16">
        <f t="shared" si="127"/>
        <v>0.217443532970746</v>
      </c>
      <c r="T125" s="3">
        <v>0.01</v>
      </c>
      <c r="U125" s="17">
        <f t="shared" si="128"/>
        <v>0.00217443532970746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0.00766443532970746</v>
      </c>
      <c r="AU125" s="24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ht="16.8" spans="1:50">
      <c r="A126" s="6"/>
      <c r="B126" s="6"/>
      <c r="C126" s="8">
        <v>3</v>
      </c>
      <c r="D126" s="9">
        <v>13.5404838709677</v>
      </c>
      <c r="E126" s="12">
        <f t="shared" si="136"/>
        <v>11.7355357142857</v>
      </c>
      <c r="F126" s="8" t="s">
        <v>109</v>
      </c>
      <c r="G126" s="6">
        <v>4</v>
      </c>
      <c r="H126" s="11">
        <f t="shared" si="119"/>
        <v>13.5404838709677</v>
      </c>
      <c r="I126" s="11">
        <f t="shared" si="120"/>
        <v>286.690483870968</v>
      </c>
      <c r="J126" s="11">
        <f t="shared" si="121"/>
        <v>0.0938381482641889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1.90563133303632</v>
      </c>
      <c r="P126" s="11">
        <f t="shared" si="124"/>
        <v>0.178820915566346</v>
      </c>
      <c r="Q126" s="15">
        <f t="shared" si="125"/>
        <v>0.0464934380472499</v>
      </c>
      <c r="R126" s="11">
        <f t="shared" si="126"/>
        <v>0.1355172</v>
      </c>
      <c r="S126" s="16">
        <f t="shared" si="127"/>
        <v>0.343081454215774</v>
      </c>
      <c r="T126" s="3">
        <v>0.01</v>
      </c>
      <c r="U126" s="17">
        <f t="shared" si="128"/>
        <v>0.00343081454215774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30"/>
        <v>0.0075</v>
      </c>
      <c r="AT126" s="2">
        <f t="shared" si="131"/>
        <v>0.0114208145421577</v>
      </c>
      <c r="AU126" s="24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ht="16.8" spans="1:50">
      <c r="A127" s="6"/>
      <c r="B127" s="6"/>
      <c r="C127" s="8">
        <v>4</v>
      </c>
      <c r="D127" s="9">
        <v>17.3822333333333</v>
      </c>
      <c r="E127" s="12">
        <f t="shared" si="136"/>
        <v>13.5404838709677</v>
      </c>
      <c r="F127" s="8" t="s">
        <v>109</v>
      </c>
      <c r="G127" s="6">
        <v>5</v>
      </c>
      <c r="H127" s="11">
        <f t="shared" si="119"/>
        <v>17.3822333333333</v>
      </c>
      <c r="I127" s="11">
        <f t="shared" si="120"/>
        <v>290.532233333333</v>
      </c>
      <c r="J127" s="11">
        <f t="shared" si="121"/>
        <v>0.147034230508171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1.64046989659647</v>
      </c>
      <c r="O127" s="11">
        <f t="shared" si="137"/>
        <v>0.607560520873499</v>
      </c>
      <c r="P127" s="11">
        <f t="shared" si="124"/>
        <v>0.0893321936737784</v>
      </c>
      <c r="Q127" s="15">
        <f t="shared" si="125"/>
        <v>0.0232263703551824</v>
      </c>
      <c r="R127" s="11">
        <f t="shared" si="126"/>
        <v>0.1355172</v>
      </c>
      <c r="S127" s="16">
        <f t="shared" si="127"/>
        <v>0.171390571493378</v>
      </c>
      <c r="T127" s="3">
        <v>0.01</v>
      </c>
      <c r="U127" s="17">
        <f t="shared" si="128"/>
        <v>0.00171390571493378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0.0116639057149338</v>
      </c>
      <c r="AU127" s="24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ht="16.8" spans="1:50">
      <c r="A128" s="6"/>
      <c r="B128" s="6"/>
      <c r="C128" s="8">
        <v>5</v>
      </c>
      <c r="D128" s="9">
        <v>22.516064516129</v>
      </c>
      <c r="E128" s="12">
        <f t="shared" si="136"/>
        <v>17.3822333333333</v>
      </c>
      <c r="F128" s="8" t="s">
        <v>111</v>
      </c>
      <c r="G128" s="6">
        <v>6</v>
      </c>
      <c r="H128" s="11">
        <f t="shared" si="119"/>
        <v>22.516064516129</v>
      </c>
      <c r="I128" s="11">
        <f t="shared" si="120"/>
        <v>295.666064516129</v>
      </c>
      <c r="J128" s="11">
        <f t="shared" si="121"/>
        <v>0.263112866527995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1.03944832719972</v>
      </c>
      <c r="P128" s="11">
        <f t="shared" si="124"/>
        <v>0.273492228977248</v>
      </c>
      <c r="Q128" s="15">
        <f t="shared" si="125"/>
        <v>0.0711079795340845</v>
      </c>
      <c r="R128" s="11">
        <f t="shared" si="126"/>
        <v>0.1355172</v>
      </c>
      <c r="S128" s="16">
        <f t="shared" si="127"/>
        <v>0.524715530826231</v>
      </c>
      <c r="T128" s="3">
        <v>0.01</v>
      </c>
      <c r="U128" s="17">
        <f t="shared" si="128"/>
        <v>0.00524715530826231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0.0151971553082623</v>
      </c>
      <c r="AU128" s="24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ht="16.8" spans="1:50">
      <c r="A129" s="6"/>
      <c r="B129" s="6"/>
      <c r="C129" s="8">
        <v>6</v>
      </c>
      <c r="D129" s="9">
        <v>25.3631333333333</v>
      </c>
      <c r="E129" s="12">
        <f t="shared" si="136"/>
        <v>22.516064516129</v>
      </c>
      <c r="F129" s="8" t="s">
        <v>109</v>
      </c>
      <c r="G129" s="6">
        <v>7</v>
      </c>
      <c r="H129" s="11">
        <f t="shared" si="119"/>
        <v>25.3631333333333</v>
      </c>
      <c r="I129" s="11">
        <f t="shared" si="120"/>
        <v>298.513133333333</v>
      </c>
      <c r="J129" s="11">
        <f t="shared" si="121"/>
        <v>0.360203537821906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1.28717609822247</v>
      </c>
      <c r="P129" s="11">
        <f t="shared" si="124"/>
        <v>0.463645384379532</v>
      </c>
      <c r="Q129" s="15">
        <f t="shared" si="125"/>
        <v>0.120547799938678</v>
      </c>
      <c r="R129" s="11">
        <f t="shared" si="126"/>
        <v>0.1355172</v>
      </c>
      <c r="S129" s="16">
        <f t="shared" si="127"/>
        <v>0.889538744444825</v>
      </c>
      <c r="T129" s="3">
        <v>0.01</v>
      </c>
      <c r="U129" s="17">
        <f t="shared" si="128"/>
        <v>0.00889538744444825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0.0213453874444483</v>
      </c>
      <c r="AU129" s="24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ht="16.8" spans="1:50">
      <c r="A130" s="6"/>
      <c r="B130" s="6"/>
      <c r="C130" s="8">
        <v>7</v>
      </c>
      <c r="D130" s="9">
        <v>28.3629677419355</v>
      </c>
      <c r="E130" s="12">
        <f t="shared" si="136"/>
        <v>25.3631333333333</v>
      </c>
      <c r="F130" s="8" t="s">
        <v>109</v>
      </c>
      <c r="G130" s="6">
        <v>8</v>
      </c>
      <c r="H130" s="11">
        <f t="shared" si="119"/>
        <v>28.3629677419355</v>
      </c>
      <c r="I130" s="11">
        <f t="shared" si="120"/>
        <v>301.512967741935</v>
      </c>
      <c r="J130" s="11">
        <f t="shared" si="121"/>
        <v>0.4982942940512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1.34475071384294</v>
      </c>
      <c r="P130" s="11">
        <f t="shared" si="124"/>
        <v>0.670081607629216</v>
      </c>
      <c r="Q130" s="15">
        <f t="shared" si="125"/>
        <v>0.174221217983596</v>
      </c>
      <c r="R130" s="11">
        <f t="shared" si="126"/>
        <v>0.1355172</v>
      </c>
      <c r="S130" s="16">
        <f t="shared" si="127"/>
        <v>1.28560225553359</v>
      </c>
      <c r="T130" s="3">
        <v>0.01</v>
      </c>
      <c r="U130" s="17">
        <f t="shared" si="128"/>
        <v>0.0128560225553359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0.0253060225553359</v>
      </c>
      <c r="AU130" s="24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ht="16.8" spans="1:50">
      <c r="A131" s="6"/>
      <c r="B131" s="6"/>
      <c r="C131" s="8">
        <v>8</v>
      </c>
      <c r="D131" s="9">
        <v>27.5102580645161</v>
      </c>
      <c r="E131" s="12">
        <f t="shared" si="136"/>
        <v>28.3629677419355</v>
      </c>
      <c r="F131" s="8" t="s">
        <v>109</v>
      </c>
      <c r="G131" s="6">
        <v>9</v>
      </c>
      <c r="H131" s="11">
        <f t="shared" si="119"/>
        <v>27.5102580645161</v>
      </c>
      <c r="I131" s="11">
        <f t="shared" si="120"/>
        <v>300.660258064516</v>
      </c>
      <c r="J131" s="11">
        <f t="shared" si="121"/>
        <v>0.454684431918849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1.19588910621372</v>
      </c>
      <c r="P131" s="11">
        <f t="shared" si="124"/>
        <v>0.543752158896727</v>
      </c>
      <c r="Q131" s="15">
        <f t="shared" si="125"/>
        <v>0.141375561313149</v>
      </c>
      <c r="R131" s="11">
        <f t="shared" si="126"/>
        <v>0.1355172</v>
      </c>
      <c r="S131" s="16">
        <f t="shared" si="127"/>
        <v>1.04322965138853</v>
      </c>
      <c r="T131" s="3">
        <v>0.01</v>
      </c>
      <c r="U131" s="17">
        <f t="shared" si="128"/>
        <v>0.0104322965138853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0.0203822965138853</v>
      </c>
      <c r="AU131" s="24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ht="16.8" spans="1:50">
      <c r="A132" s="6"/>
      <c r="B132" s="6"/>
      <c r="C132" s="8">
        <v>9</v>
      </c>
      <c r="D132" s="9">
        <v>26.6877333333333</v>
      </c>
      <c r="E132" s="12">
        <f t="shared" si="136"/>
        <v>27.5102580645161</v>
      </c>
      <c r="F132" s="8" t="s">
        <v>109</v>
      </c>
      <c r="G132" s="6">
        <v>10</v>
      </c>
      <c r="H132" s="11">
        <f t="shared" si="119"/>
        <v>26.6877333333333</v>
      </c>
      <c r="I132" s="11">
        <f t="shared" si="120"/>
        <v>299.837733333333</v>
      </c>
      <c r="J132" s="11">
        <f t="shared" si="121"/>
        <v>0.416033121695946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1.173356947317</v>
      </c>
      <c r="P132" s="11">
        <f t="shared" si="124"/>
        <v>0.488155353655916</v>
      </c>
      <c r="Q132" s="15">
        <f t="shared" si="125"/>
        <v>0.126920391950538</v>
      </c>
      <c r="R132" s="11">
        <f t="shared" si="126"/>
        <v>0.1355172</v>
      </c>
      <c r="S132" s="16">
        <f t="shared" si="127"/>
        <v>0.936562974666966</v>
      </c>
      <c r="T132" s="3">
        <v>0.01</v>
      </c>
      <c r="U132" s="17">
        <f t="shared" si="128"/>
        <v>0.00936562974666966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0.0193156297466697</v>
      </c>
      <c r="AU132" s="24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ht="16.8" spans="1:50">
      <c r="A133" s="6"/>
      <c r="B133" s="6"/>
      <c r="C133" s="8">
        <v>10</v>
      </c>
      <c r="D133" s="9">
        <v>20.0105161290323</v>
      </c>
      <c r="E133" s="12">
        <f t="shared" si="136"/>
        <v>26.6877333333333</v>
      </c>
      <c r="F133" s="8" t="s">
        <v>109</v>
      </c>
      <c r="G133" s="6">
        <v>11</v>
      </c>
      <c r="H133" s="11">
        <f t="shared" si="119"/>
        <v>20.0105161290323</v>
      </c>
      <c r="I133" s="11">
        <f t="shared" si="120"/>
        <v>293.160516129032</v>
      </c>
      <c r="J133" s="11">
        <f t="shared" si="121"/>
        <v>0.198566962236995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0.650941513978027</v>
      </c>
      <c r="O133" s="11">
        <f t="shared" si="137"/>
        <v>0.555480079683054</v>
      </c>
      <c r="P133" s="11">
        <f t="shared" si="124"/>
        <v>0.110299992005828</v>
      </c>
      <c r="Q133" s="15">
        <f t="shared" si="125"/>
        <v>0.0286779979215153</v>
      </c>
      <c r="R133" s="11">
        <f t="shared" si="126"/>
        <v>0.1355172</v>
      </c>
      <c r="S133" s="16">
        <f t="shared" si="127"/>
        <v>0.211618878795572</v>
      </c>
      <c r="T133" s="3">
        <v>0.01</v>
      </c>
      <c r="U133" s="17">
        <f t="shared" si="128"/>
        <v>0.00211618878795572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9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0.00956618878795572</v>
      </c>
      <c r="AU133" s="24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ht="16.8" spans="1:51">
      <c r="A134" s="6"/>
      <c r="B134" s="6"/>
      <c r="C134" s="8">
        <v>11</v>
      </c>
      <c r="D134" s="9">
        <v>13.2616333333333</v>
      </c>
      <c r="E134" s="12">
        <f t="shared" si="136"/>
        <v>20.0105161290323</v>
      </c>
      <c r="F134" s="8" t="s">
        <v>111</v>
      </c>
      <c r="G134" s="6">
        <v>12</v>
      </c>
      <c r="H134" s="11">
        <f t="shared" si="119"/>
        <v>13.2616333333333</v>
      </c>
      <c r="I134" s="11">
        <f t="shared" si="120"/>
        <v>286.411633333333</v>
      </c>
      <c r="J134" s="11">
        <f t="shared" si="121"/>
        <v>0.0907860232715735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0.966400087677226</v>
      </c>
      <c r="P134" s="11">
        <f t="shared" si="124"/>
        <v>0.0877356208495153</v>
      </c>
      <c r="Q134" s="15">
        <f t="shared" si="125"/>
        <v>0.022811261420874</v>
      </c>
      <c r="R134" s="11">
        <f t="shared" si="126"/>
        <v>0.1355172</v>
      </c>
      <c r="S134" s="16">
        <f t="shared" si="127"/>
        <v>0.168327425750193</v>
      </c>
      <c r="T134" s="3">
        <v>0.01</v>
      </c>
      <c r="U134" s="17">
        <f t="shared" si="128"/>
        <v>0.00168327425750193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9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0.00913327425750193</v>
      </c>
      <c r="AU134" s="24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ht="16.8" spans="1:46">
      <c r="A135" s="6"/>
      <c r="B135" s="6"/>
      <c r="C135" s="8">
        <v>12</v>
      </c>
      <c r="D135" s="9">
        <v>8.58177419354839</v>
      </c>
      <c r="E135" s="12">
        <f t="shared" si="136"/>
        <v>13.2616333333333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7.62158064516129</v>
      </c>
      <c r="E139" s="8"/>
      <c r="F139" s="8"/>
      <c r="G139" s="6">
        <v>1</v>
      </c>
      <c r="H139" s="11">
        <f t="shared" ref="H139:H150" si="138">E140</f>
        <v>7.62158064516129</v>
      </c>
      <c r="I139" s="11">
        <f t="shared" ref="I139:I150" si="139">H139+273.15</f>
        <v>280.771580645161</v>
      </c>
      <c r="J139" s="11">
        <f t="shared" ref="J139:J150" si="140">EXP(($C$18*(I139-$C$16))/($C$19*I139*$C$16))</f>
        <v>0.0458606967817282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0.013056540373758</v>
      </c>
      <c r="Q139" s="15">
        <f t="shared" ref="Q139:Q150" si="144">P139*$B$125</f>
        <v>0.00339470049717709</v>
      </c>
      <c r="R139" s="11">
        <f t="shared" ref="R139:R150" si="145">L139*$B$125</f>
        <v>0.074022</v>
      </c>
      <c r="S139" s="16">
        <f t="shared" ref="S139:S150" si="146">Q139/R139</f>
        <v>0.0458606967817282</v>
      </c>
      <c r="T139" s="3">
        <v>0.01</v>
      </c>
      <c r="U139" s="17">
        <f t="shared" ref="U139:U150" si="147">S139*T139</f>
        <v>0.000458606967817282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0.00594860696781728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6.76529032258064</v>
      </c>
      <c r="E140" s="12">
        <f t="shared" ref="E140:E151" si="157">D139</f>
        <v>7.62158064516129</v>
      </c>
      <c r="F140" s="8" t="s">
        <v>109</v>
      </c>
      <c r="G140" s="6">
        <v>2</v>
      </c>
      <c r="H140" s="11">
        <f t="shared" si="138"/>
        <v>6.76529032258064</v>
      </c>
      <c r="I140" s="11">
        <f t="shared" si="139"/>
        <v>279.915290322581</v>
      </c>
      <c r="J140" s="11">
        <f t="shared" si="140"/>
        <v>0.041244704379829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0.556343459626242</v>
      </c>
      <c r="P140" s="11">
        <f t="shared" si="143"/>
        <v>0.0229462215259357</v>
      </c>
      <c r="Q140" s="15">
        <f t="shared" si="144"/>
        <v>0.00596601759674327</v>
      </c>
      <c r="R140" s="11">
        <f t="shared" si="145"/>
        <v>0.074022</v>
      </c>
      <c r="S140" s="16">
        <f t="shared" si="146"/>
        <v>0.0805978978782425</v>
      </c>
      <c r="T140" s="3">
        <v>0.01</v>
      </c>
      <c r="U140" s="17">
        <f t="shared" si="147"/>
        <v>0.000805978978782425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0.00629597897878243</v>
      </c>
      <c r="AU140" s="24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11.7355357142857</v>
      </c>
      <c r="E141" s="12">
        <f t="shared" si="157"/>
        <v>6.76529032258064</v>
      </c>
      <c r="F141" s="8" t="s">
        <v>109</v>
      </c>
      <c r="G141" s="6">
        <v>3</v>
      </c>
      <c r="H141" s="11">
        <f t="shared" si="138"/>
        <v>11.7355357142857</v>
      </c>
      <c r="I141" s="11">
        <f t="shared" si="139"/>
        <v>284.885535714286</v>
      </c>
      <c r="J141" s="11">
        <f t="shared" si="140"/>
        <v>0.0756709238873889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0.818097238100306</v>
      </c>
      <c r="P141" s="11">
        <f t="shared" si="143"/>
        <v>0.0619061738367713</v>
      </c>
      <c r="Q141" s="15">
        <f t="shared" si="144"/>
        <v>0.0160956051975605</v>
      </c>
      <c r="R141" s="11">
        <f t="shared" si="145"/>
        <v>0.074022</v>
      </c>
      <c r="S141" s="16">
        <f t="shared" si="146"/>
        <v>0.217443532970746</v>
      </c>
      <c r="T141" s="3">
        <v>0.01</v>
      </c>
      <c r="U141" s="17">
        <f t="shared" si="147"/>
        <v>0.00217443532970746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0.00766443532970746</v>
      </c>
      <c r="AU141" s="24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ht="16.8" spans="1:53">
      <c r="A142" s="6"/>
      <c r="B142" s="6"/>
      <c r="C142" s="8">
        <v>3</v>
      </c>
      <c r="D142" s="9">
        <v>13.5404838709677</v>
      </c>
      <c r="E142" s="12">
        <f t="shared" si="157"/>
        <v>11.7355357142857</v>
      </c>
      <c r="F142" s="8" t="s">
        <v>109</v>
      </c>
      <c r="G142" s="6">
        <v>4</v>
      </c>
      <c r="H142" s="11">
        <f t="shared" si="138"/>
        <v>13.5404838709677</v>
      </c>
      <c r="I142" s="11">
        <f t="shared" si="139"/>
        <v>286.690483870968</v>
      </c>
      <c r="J142" s="11">
        <f t="shared" si="140"/>
        <v>0.0938381482641889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1.04089106426354</v>
      </c>
      <c r="P142" s="11">
        <f t="shared" si="143"/>
        <v>0.097675290015231</v>
      </c>
      <c r="Q142" s="15">
        <f t="shared" si="144"/>
        <v>0.02539557540396</v>
      </c>
      <c r="R142" s="11">
        <f t="shared" si="145"/>
        <v>0.074022</v>
      </c>
      <c r="S142" s="16">
        <f t="shared" si="146"/>
        <v>0.343081454215774</v>
      </c>
      <c r="T142" s="3">
        <v>0.01</v>
      </c>
      <c r="U142" s="17">
        <f t="shared" si="147"/>
        <v>0.00343081454215774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8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9"/>
        <v>0.0075</v>
      </c>
      <c r="AT142" s="2">
        <f t="shared" si="150"/>
        <v>0.0133808145421577</v>
      </c>
      <c r="AU142" s="24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ht="16.8" spans="1:53">
      <c r="A143" s="6"/>
      <c r="B143" s="6"/>
      <c r="C143" s="8">
        <v>4</v>
      </c>
      <c r="D143" s="9">
        <v>17.3822333333333</v>
      </c>
      <c r="E143" s="12">
        <f t="shared" si="157"/>
        <v>13.5404838709677</v>
      </c>
      <c r="F143" s="8" t="s">
        <v>109</v>
      </c>
      <c r="G143" s="6">
        <v>5</v>
      </c>
      <c r="H143" s="11">
        <f t="shared" si="138"/>
        <v>17.3822333333333</v>
      </c>
      <c r="I143" s="11">
        <f t="shared" si="139"/>
        <v>290.532233333333</v>
      </c>
      <c r="J143" s="11">
        <f t="shared" si="140"/>
        <v>0.147034230508171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0.896054985535889</v>
      </c>
      <c r="O143" s="11">
        <f t="shared" si="158"/>
        <v>0.331860788712415</v>
      </c>
      <c r="P143" s="11">
        <f t="shared" si="143"/>
        <v>0.0487948957041647</v>
      </c>
      <c r="Q143" s="15">
        <f t="shared" si="144"/>
        <v>0.0126866728830828</v>
      </c>
      <c r="R143" s="11">
        <f t="shared" si="145"/>
        <v>0.074022</v>
      </c>
      <c r="S143" s="16">
        <f t="shared" si="146"/>
        <v>0.171390571493378</v>
      </c>
      <c r="T143" s="3">
        <v>0.01</v>
      </c>
      <c r="U143" s="17">
        <f t="shared" si="147"/>
        <v>0.00171390571493378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0.0116639057149338</v>
      </c>
      <c r="AU143" s="24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ht="16.8" spans="1:53">
      <c r="A144" s="6"/>
      <c r="B144" s="6"/>
      <c r="C144" s="8">
        <v>5</v>
      </c>
      <c r="D144" s="9">
        <v>22.516064516129</v>
      </c>
      <c r="E144" s="12">
        <f t="shared" si="157"/>
        <v>17.3822333333333</v>
      </c>
      <c r="F144" s="8" t="s">
        <v>111</v>
      </c>
      <c r="G144" s="6">
        <v>6</v>
      </c>
      <c r="H144" s="11">
        <f t="shared" si="138"/>
        <v>22.516064516129</v>
      </c>
      <c r="I144" s="11">
        <f t="shared" si="139"/>
        <v>295.666064516129</v>
      </c>
      <c r="J144" s="11">
        <f t="shared" si="140"/>
        <v>0.263112866527995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0.567765893008251</v>
      </c>
      <c r="P144" s="11">
        <f t="shared" si="143"/>
        <v>0.149386511626228</v>
      </c>
      <c r="Q144" s="15">
        <f t="shared" si="144"/>
        <v>0.0388404930228193</v>
      </c>
      <c r="R144" s="11">
        <f t="shared" si="145"/>
        <v>0.074022</v>
      </c>
      <c r="S144" s="16">
        <f t="shared" si="146"/>
        <v>0.524715530826231</v>
      </c>
      <c r="T144" s="3">
        <v>0.01</v>
      </c>
      <c r="U144" s="17">
        <f t="shared" si="147"/>
        <v>0.00524715530826231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0.0151971553082623</v>
      </c>
      <c r="AU144" s="24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ht="16.8" spans="1:53">
      <c r="A145" s="6"/>
      <c r="B145" s="6"/>
      <c r="C145" s="8">
        <v>6</v>
      </c>
      <c r="D145" s="9">
        <v>25.3631333333333</v>
      </c>
      <c r="E145" s="12">
        <f t="shared" si="157"/>
        <v>22.516064516129</v>
      </c>
      <c r="F145" s="8" t="s">
        <v>109</v>
      </c>
      <c r="G145" s="6">
        <v>7</v>
      </c>
      <c r="H145" s="11">
        <f t="shared" si="138"/>
        <v>25.3631333333333</v>
      </c>
      <c r="I145" s="11">
        <f t="shared" si="139"/>
        <v>298.513133333333</v>
      </c>
      <c r="J145" s="11">
        <f t="shared" si="140"/>
        <v>0.360203537821906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0.703079381382023</v>
      </c>
      <c r="P145" s="11">
        <f t="shared" si="143"/>
        <v>0.253251680543442</v>
      </c>
      <c r="Q145" s="15">
        <f t="shared" si="144"/>
        <v>0.0658454369412949</v>
      </c>
      <c r="R145" s="11">
        <f t="shared" si="145"/>
        <v>0.074022</v>
      </c>
      <c r="S145" s="16">
        <f t="shared" si="146"/>
        <v>0.889538744444825</v>
      </c>
      <c r="T145" s="3">
        <v>0.01</v>
      </c>
      <c r="U145" s="17">
        <f t="shared" si="147"/>
        <v>0.00889538744444825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8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0.0237953874444483</v>
      </c>
      <c r="AU145" s="24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ht="16.8" spans="1:53">
      <c r="A146" s="6"/>
      <c r="B146" s="6"/>
      <c r="C146" s="8">
        <v>7</v>
      </c>
      <c r="D146" s="9">
        <v>28.3629677419355</v>
      </c>
      <c r="E146" s="12">
        <f t="shared" si="157"/>
        <v>25.3631333333333</v>
      </c>
      <c r="F146" s="8" t="s">
        <v>109</v>
      </c>
      <c r="G146" s="6">
        <v>8</v>
      </c>
      <c r="H146" s="11">
        <f t="shared" si="138"/>
        <v>28.3629677419355</v>
      </c>
      <c r="I146" s="11">
        <f t="shared" si="139"/>
        <v>301.512967741935</v>
      </c>
      <c r="J146" s="11">
        <f t="shared" si="140"/>
        <v>0.4982942940512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0.734527700838581</v>
      </c>
      <c r="P146" s="11">
        <f t="shared" si="143"/>
        <v>0.366010962150412</v>
      </c>
      <c r="Q146" s="15">
        <f t="shared" si="144"/>
        <v>0.0951628501591071</v>
      </c>
      <c r="R146" s="11">
        <f t="shared" si="145"/>
        <v>0.074022</v>
      </c>
      <c r="S146" s="16">
        <f t="shared" si="146"/>
        <v>1.28560225553359</v>
      </c>
      <c r="T146" s="3">
        <v>0.01</v>
      </c>
      <c r="U146" s="17">
        <f t="shared" si="147"/>
        <v>0.0128560225553359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8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0.0277560225553359</v>
      </c>
      <c r="AU146" s="24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ht="16.8" spans="1:53">
      <c r="A147" s="6"/>
      <c r="B147" s="6"/>
      <c r="C147" s="8">
        <v>8</v>
      </c>
      <c r="D147" s="9">
        <v>27.5102580645161</v>
      </c>
      <c r="E147" s="12">
        <f t="shared" si="157"/>
        <v>28.3629677419355</v>
      </c>
      <c r="F147" s="8" t="s">
        <v>109</v>
      </c>
      <c r="G147" s="6">
        <v>9</v>
      </c>
      <c r="H147" s="11">
        <f t="shared" si="138"/>
        <v>27.5102580645161</v>
      </c>
      <c r="I147" s="11">
        <f t="shared" si="139"/>
        <v>300.660258064516</v>
      </c>
      <c r="J147" s="11">
        <f t="shared" si="140"/>
        <v>0.454684431918849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0.653216738688169</v>
      </c>
      <c r="P147" s="11">
        <f t="shared" si="143"/>
        <v>0.297007481750313</v>
      </c>
      <c r="Q147" s="15">
        <f t="shared" si="144"/>
        <v>0.0772219452550814</v>
      </c>
      <c r="R147" s="11">
        <f t="shared" si="145"/>
        <v>0.074022</v>
      </c>
      <c r="S147" s="16">
        <f t="shared" si="146"/>
        <v>1.04322965138853</v>
      </c>
      <c r="T147" s="3">
        <v>0.01</v>
      </c>
      <c r="U147" s="17">
        <f t="shared" si="147"/>
        <v>0.0104322965138853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0.0203822965138853</v>
      </c>
      <c r="AU147" s="24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ht="16.8" spans="1:53">
      <c r="A148" s="6"/>
      <c r="B148" s="6"/>
      <c r="C148" s="8">
        <v>9</v>
      </c>
      <c r="D148" s="9">
        <v>26.6877333333333</v>
      </c>
      <c r="E148" s="12">
        <f t="shared" si="157"/>
        <v>27.5102580645161</v>
      </c>
      <c r="F148" s="8" t="s">
        <v>109</v>
      </c>
      <c r="G148" s="6">
        <v>10</v>
      </c>
      <c r="H148" s="11">
        <f t="shared" si="138"/>
        <v>26.6877333333333</v>
      </c>
      <c r="I148" s="11">
        <f t="shared" si="139"/>
        <v>299.837733333333</v>
      </c>
      <c r="J148" s="11">
        <f t="shared" si="140"/>
        <v>0.416033121695946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0.640909256937856</v>
      </c>
      <c r="P148" s="11">
        <f t="shared" si="143"/>
        <v>0.266639478887685</v>
      </c>
      <c r="Q148" s="15">
        <f t="shared" si="144"/>
        <v>0.0693262645107982</v>
      </c>
      <c r="R148" s="11">
        <f t="shared" si="145"/>
        <v>0.074022</v>
      </c>
      <c r="S148" s="16">
        <f t="shared" si="146"/>
        <v>0.936562974666966</v>
      </c>
      <c r="T148" s="3">
        <v>0.01</v>
      </c>
      <c r="U148" s="17">
        <f t="shared" si="147"/>
        <v>0.00936562974666966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0.0193156297466697</v>
      </c>
      <c r="AU148" s="24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ht="16.8" spans="1:53">
      <c r="A149" s="6"/>
      <c r="B149" s="6"/>
      <c r="C149" s="8">
        <v>10</v>
      </c>
      <c r="D149" s="9">
        <v>20.0105161290323</v>
      </c>
      <c r="E149" s="12">
        <f t="shared" si="157"/>
        <v>26.6877333333333</v>
      </c>
      <c r="F149" s="8" t="s">
        <v>109</v>
      </c>
      <c r="G149" s="6">
        <v>11</v>
      </c>
      <c r="H149" s="11">
        <f t="shared" si="138"/>
        <v>20.0105161290323</v>
      </c>
      <c r="I149" s="11">
        <f t="shared" si="139"/>
        <v>293.160516129032</v>
      </c>
      <c r="J149" s="11">
        <f t="shared" si="140"/>
        <v>0.198566962236995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0.355556289147662</v>
      </c>
      <c r="O149" s="11">
        <f t="shared" si="158"/>
        <v>0.303413488902509</v>
      </c>
      <c r="P149" s="11">
        <f t="shared" si="143"/>
        <v>0.0602478947930995</v>
      </c>
      <c r="Q149" s="15">
        <f t="shared" si="144"/>
        <v>0.0156644526462059</v>
      </c>
      <c r="R149" s="11">
        <f t="shared" si="145"/>
        <v>0.074022</v>
      </c>
      <c r="S149" s="16">
        <f t="shared" si="146"/>
        <v>0.211618878795572</v>
      </c>
      <c r="T149" s="3">
        <v>0.01</v>
      </c>
      <c r="U149" s="17">
        <f t="shared" si="147"/>
        <v>0.00211618878795572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0.00760618878795572</v>
      </c>
      <c r="AU149" s="24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ht="16.8" spans="1:54">
      <c r="A150" s="6"/>
      <c r="B150" s="6"/>
      <c r="C150" s="8">
        <v>11</v>
      </c>
      <c r="D150" s="9">
        <v>13.2616333333333</v>
      </c>
      <c r="E150" s="12">
        <f t="shared" si="157"/>
        <v>20.0105161290323</v>
      </c>
      <c r="F150" s="8" t="s">
        <v>111</v>
      </c>
      <c r="G150" s="6">
        <v>12</v>
      </c>
      <c r="H150" s="11">
        <f t="shared" si="138"/>
        <v>13.2616333333333</v>
      </c>
      <c r="I150" s="11">
        <f t="shared" si="139"/>
        <v>286.411633333333</v>
      </c>
      <c r="J150" s="11">
        <f t="shared" si="140"/>
        <v>0.0907860232715735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0.527865594109409</v>
      </c>
      <c r="P150" s="11">
        <f t="shared" si="143"/>
        <v>0.0479228181110798</v>
      </c>
      <c r="Q150" s="15">
        <f t="shared" si="144"/>
        <v>0.0124599327088808</v>
      </c>
      <c r="R150" s="11">
        <f t="shared" si="145"/>
        <v>0.074022</v>
      </c>
      <c r="S150" s="16">
        <f t="shared" si="146"/>
        <v>0.168327425750193</v>
      </c>
      <c r="T150" s="3">
        <v>0.01</v>
      </c>
      <c r="U150" s="17">
        <f t="shared" si="147"/>
        <v>0.00168327425750193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0.00717327425750193</v>
      </c>
      <c r="AU150" s="24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8.58177419354839</v>
      </c>
      <c r="E151" s="12">
        <f t="shared" si="157"/>
        <v>13.2616333333333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I21" sqref="I21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162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19.6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1730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32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3000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(AV40+AV55+AV71+AV87+AV102+AY118+AY134+AY150+BB150+AG118)</f>
        <v>87753757.6211359</v>
      </c>
      <c r="J16" s="10" t="s">
        <v>35</v>
      </c>
      <c r="K16" s="10">
        <f>I16/(10000*1000)</f>
        <v>8.77537576211359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4.01774193548387</v>
      </c>
      <c r="E29" s="8"/>
      <c r="F29" s="8"/>
      <c r="G29" s="6">
        <v>1</v>
      </c>
      <c r="H29" s="11">
        <f t="shared" ref="H29:H40" si="0">E30</f>
        <v>4.01774193548387</v>
      </c>
      <c r="I29" s="11">
        <f t="shared" ref="I29:I40" si="1">H29+273.15</f>
        <v>277.167741935484</v>
      </c>
      <c r="J29" s="11">
        <f t="shared" ref="J29:J40" si="2">EXP(($C$18*(I29-$C$16))/($C$19*I29*$C$16))</f>
        <v>0.0292156122828933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0.0290230327052619</v>
      </c>
      <c r="Q29" s="15">
        <f t="shared" ref="Q29:Q40" si="6">P29*$B$31</f>
        <v>0.00377299425168405</v>
      </c>
      <c r="R29" s="11">
        <f t="shared" ref="R29:R40" si="7">L29*$B$31</f>
        <v>0.129143083333333</v>
      </c>
      <c r="S29" s="16">
        <f t="shared" ref="S29:S40" si="8">Q29/R29</f>
        <v>0.0292156122828934</v>
      </c>
      <c r="T29" s="3">
        <v>0.01</v>
      </c>
      <c r="U29" s="17">
        <f t="shared" ref="U29:U40" si="9">S29*T29</f>
        <v>0.000292156122828934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0.0221921561228289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1.63333333333333</v>
      </c>
      <c r="AU29" s="1">
        <f t="shared" ref="AU29:AU40" si="17">AT29*10000*AS29*0.67*AR29*AQ29</f>
        <v>3136.31935461926</v>
      </c>
    </row>
    <row r="30" s="1" customFormat="1" ht="16.8" spans="1:47">
      <c r="A30" s="6" t="s">
        <v>110</v>
      </c>
      <c r="B30" s="6">
        <v>1</v>
      </c>
      <c r="C30" s="8">
        <v>1</v>
      </c>
      <c r="D30" s="31">
        <v>4.15464516129032</v>
      </c>
      <c r="E30" s="12">
        <f t="shared" ref="E30:E41" si="18">D29</f>
        <v>4.01774193548387</v>
      </c>
      <c r="F30" s="8" t="s">
        <v>109</v>
      </c>
      <c r="G30" s="6">
        <v>2</v>
      </c>
      <c r="H30" s="11">
        <f t="shared" si="0"/>
        <v>4.15464516129032</v>
      </c>
      <c r="I30" s="11">
        <f t="shared" si="1"/>
        <v>277.30464516129</v>
      </c>
      <c r="J30" s="11">
        <f t="shared" si="2"/>
        <v>0.029726724290982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1.9577936339614</v>
      </c>
      <c r="P30" s="11">
        <f t="shared" si="5"/>
        <v>0.0581987915754105</v>
      </c>
      <c r="Q30" s="15">
        <f t="shared" si="6"/>
        <v>0.00756584290480336</v>
      </c>
      <c r="R30" s="11">
        <f t="shared" si="7"/>
        <v>0.129143083333333</v>
      </c>
      <c r="S30" s="16">
        <f t="shared" si="8"/>
        <v>0.0585849641306384</v>
      </c>
      <c r="T30" s="3">
        <v>0.01</v>
      </c>
      <c r="U30" s="17">
        <f t="shared" si="9"/>
        <v>0.000585849641306384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0.0224858496413064</v>
      </c>
      <c r="AR30" s="24">
        <f t="shared" si="15"/>
        <v>99.3408333333333</v>
      </c>
      <c r="AS30" s="1">
        <f t="shared" si="16"/>
        <v>0.13</v>
      </c>
      <c r="AT30" s="2">
        <f>$E$4/12</f>
        <v>1.63333333333333</v>
      </c>
      <c r="AU30" s="1">
        <f t="shared" si="17"/>
        <v>3177.82576171323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31">
        <v>9.88792857142857</v>
      </c>
      <c r="E31" s="12">
        <f t="shared" si="18"/>
        <v>4.15464516129032</v>
      </c>
      <c r="F31" s="8" t="s">
        <v>109</v>
      </c>
      <c r="G31" s="6">
        <v>3</v>
      </c>
      <c r="H31" s="11">
        <f t="shared" si="0"/>
        <v>9.88792857142857</v>
      </c>
      <c r="I31" s="11">
        <f t="shared" si="1"/>
        <v>283.037928571429</v>
      </c>
      <c r="J31" s="11">
        <f t="shared" si="2"/>
        <v>0.0605390400559923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2.89300317571933</v>
      </c>
      <c r="P31" s="11">
        <f t="shared" si="5"/>
        <v>0.175139635136985</v>
      </c>
      <c r="Q31" s="15">
        <f t="shared" si="6"/>
        <v>0.0227681525678081</v>
      </c>
      <c r="R31" s="11">
        <f t="shared" si="7"/>
        <v>0.129143083333333</v>
      </c>
      <c r="S31" s="16">
        <f t="shared" si="8"/>
        <v>0.176301757555539</v>
      </c>
      <c r="T31" s="3">
        <v>0.01</v>
      </c>
      <c r="U31" s="17">
        <f t="shared" si="9"/>
        <v>0.00176301757555539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0.0236630175755554</v>
      </c>
      <c r="AR31" s="24">
        <f t="shared" si="15"/>
        <v>99.3408333333333</v>
      </c>
      <c r="AS31" s="1">
        <f t="shared" si="16"/>
        <v>0.13</v>
      </c>
      <c r="AT31" s="2">
        <f>$E$4/12</f>
        <v>1.63333333333333</v>
      </c>
      <c r="AU31" s="1">
        <f t="shared" si="17"/>
        <v>3344.18970379205</v>
      </c>
    </row>
    <row r="32" s="1" customFormat="1" ht="16.8" spans="1:47">
      <c r="A32" s="6"/>
      <c r="B32" s="6"/>
      <c r="C32" s="8">
        <v>3</v>
      </c>
      <c r="D32" s="31">
        <v>11.6872903225806</v>
      </c>
      <c r="E32" s="12">
        <f t="shared" si="18"/>
        <v>9.88792857142857</v>
      </c>
      <c r="F32" s="8" t="s">
        <v>109</v>
      </c>
      <c r="G32" s="6">
        <v>4</v>
      </c>
      <c r="H32" s="11">
        <f t="shared" si="0"/>
        <v>11.6872903225806</v>
      </c>
      <c r="I32" s="11">
        <f t="shared" si="1"/>
        <v>284.837290322581</v>
      </c>
      <c r="J32" s="11">
        <f t="shared" si="2"/>
        <v>0.0752341296187642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3.71127187391567</v>
      </c>
      <c r="P32" s="11">
        <f t="shared" si="5"/>
        <v>0.279214309212646</v>
      </c>
      <c r="Q32" s="15">
        <f t="shared" si="6"/>
        <v>0.036297860197644</v>
      </c>
      <c r="R32" s="11">
        <f t="shared" si="7"/>
        <v>0.129143083333333</v>
      </c>
      <c r="S32" s="16">
        <f t="shared" si="8"/>
        <v>0.28106700924861</v>
      </c>
      <c r="T32" s="3">
        <v>0.01</v>
      </c>
      <c r="U32" s="17">
        <f t="shared" si="9"/>
        <v>0.0028106700924861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0.0322606700924861</v>
      </c>
      <c r="AR32" s="24">
        <f t="shared" si="15"/>
        <v>99.3408333333333</v>
      </c>
      <c r="AS32" s="1">
        <f t="shared" si="16"/>
        <v>0.13</v>
      </c>
      <c r="AT32" s="2">
        <f>$E$4/12</f>
        <v>1.63333333333333</v>
      </c>
      <c r="AU32" s="1">
        <f t="shared" si="17"/>
        <v>4559.25793978927</v>
      </c>
    </row>
    <row r="33" s="1" customFormat="1" ht="16.8" spans="1:47">
      <c r="A33" s="6"/>
      <c r="B33" s="6"/>
      <c r="C33" s="8">
        <v>4</v>
      </c>
      <c r="D33" s="31">
        <v>15.8681333333333</v>
      </c>
      <c r="E33" s="12">
        <f t="shared" si="18"/>
        <v>11.6872903225806</v>
      </c>
      <c r="F33" s="8" t="s">
        <v>109</v>
      </c>
      <c r="G33" s="6">
        <v>5</v>
      </c>
      <c r="H33" s="11">
        <f t="shared" si="0"/>
        <v>15.8681333333333</v>
      </c>
      <c r="I33" s="11">
        <f t="shared" si="1"/>
        <v>289.018133333333</v>
      </c>
      <c r="J33" s="11">
        <f t="shared" si="2"/>
        <v>0.123358552708187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3.26045468646788</v>
      </c>
      <c r="O33" s="11">
        <f t="shared" si="19"/>
        <v>1.16501121156848</v>
      </c>
      <c r="P33" s="11">
        <f t="shared" si="5"/>
        <v>0.143714096947899</v>
      </c>
      <c r="Q33" s="15">
        <f t="shared" si="6"/>
        <v>0.0186828326032269</v>
      </c>
      <c r="R33" s="11">
        <f t="shared" si="7"/>
        <v>0.129143083333333</v>
      </c>
      <c r="S33" s="16">
        <f t="shared" si="8"/>
        <v>0.144667698191814</v>
      </c>
      <c r="T33" s="3">
        <v>0.01</v>
      </c>
      <c r="U33" s="17">
        <f t="shared" si="9"/>
        <v>0.00144667698191814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0.0308966769819181</v>
      </c>
      <c r="AR33" s="24">
        <f t="shared" si="15"/>
        <v>99.3408333333333</v>
      </c>
      <c r="AS33" s="1">
        <f t="shared" si="16"/>
        <v>0.13</v>
      </c>
      <c r="AT33" s="2">
        <f>$E$4/12</f>
        <v>1.63333333333333</v>
      </c>
      <c r="AU33" s="1">
        <f t="shared" si="17"/>
        <v>4366.4908211477</v>
      </c>
    </row>
    <row r="34" s="1" customFormat="1" ht="16.8" spans="1:47">
      <c r="A34" s="6"/>
      <c r="B34" s="6"/>
      <c r="C34" s="8">
        <v>5</v>
      </c>
      <c r="D34" s="31">
        <v>21.8761612903226</v>
      </c>
      <c r="E34" s="12">
        <f t="shared" si="18"/>
        <v>15.8681333333333</v>
      </c>
      <c r="F34" s="8" t="s">
        <v>111</v>
      </c>
      <c r="G34" s="6">
        <v>6</v>
      </c>
      <c r="H34" s="11">
        <f t="shared" si="0"/>
        <v>21.8761612903226</v>
      </c>
      <c r="I34" s="11">
        <f t="shared" si="1"/>
        <v>295.026161290323</v>
      </c>
      <c r="J34" s="11">
        <f t="shared" si="2"/>
        <v>0.244974754400248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2.01470544795392</v>
      </c>
      <c r="P34" s="11">
        <f t="shared" si="5"/>
        <v>0.493551972301352</v>
      </c>
      <c r="Q34" s="15">
        <f t="shared" si="6"/>
        <v>0.0641617563991758</v>
      </c>
      <c r="R34" s="11">
        <f t="shared" si="7"/>
        <v>0.129143083333333</v>
      </c>
      <c r="S34" s="16">
        <f t="shared" si="8"/>
        <v>0.496826889548293</v>
      </c>
      <c r="T34" s="3">
        <v>0.01</v>
      </c>
      <c r="U34" s="17">
        <f t="shared" si="9"/>
        <v>0.00496826889548293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0.0344182688954829</v>
      </c>
      <c r="AR34" s="24">
        <f t="shared" si="15"/>
        <v>99.3408333333333</v>
      </c>
      <c r="AS34" s="1">
        <f t="shared" si="16"/>
        <v>0.13</v>
      </c>
      <c r="AT34" s="2">
        <f>$E$4/12</f>
        <v>1.63333333333333</v>
      </c>
      <c r="AU34" s="1">
        <f t="shared" si="17"/>
        <v>4864.18184388803</v>
      </c>
    </row>
    <row r="35" s="1" customFormat="1" ht="16.8" spans="1:47">
      <c r="A35" s="6"/>
      <c r="B35" s="6"/>
      <c r="C35" s="8">
        <v>6</v>
      </c>
      <c r="D35" s="31">
        <v>26.4278</v>
      </c>
      <c r="E35" s="12">
        <f t="shared" si="18"/>
        <v>21.8761612903226</v>
      </c>
      <c r="F35" s="8" t="s">
        <v>109</v>
      </c>
      <c r="G35" s="6">
        <v>7</v>
      </c>
      <c r="H35" s="11">
        <f t="shared" si="0"/>
        <v>26.4278</v>
      </c>
      <c r="I35" s="11">
        <f t="shared" si="1"/>
        <v>299.5778</v>
      </c>
      <c r="J35" s="11">
        <f t="shared" si="2"/>
        <v>0.404474508641273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2.5145618089859</v>
      </c>
      <c r="P35" s="11">
        <f t="shared" si="5"/>
        <v>1.01707615213768</v>
      </c>
      <c r="Q35" s="15">
        <f t="shared" si="6"/>
        <v>0.132219899777899</v>
      </c>
      <c r="R35" s="11">
        <f t="shared" si="7"/>
        <v>0.129143083333333</v>
      </c>
      <c r="S35" s="16">
        <f t="shared" si="8"/>
        <v>1.02382486436865</v>
      </c>
      <c r="T35" s="3">
        <v>0.01</v>
      </c>
      <c r="U35" s="17">
        <f t="shared" si="9"/>
        <v>0.0102382486436865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0.0451382486436865</v>
      </c>
      <c r="AR35" s="24">
        <f t="shared" si="15"/>
        <v>99.3408333333333</v>
      </c>
      <c r="AS35" s="1">
        <f t="shared" si="16"/>
        <v>0.13</v>
      </c>
      <c r="AT35" s="2">
        <f>$E$4/12</f>
        <v>1.63333333333333</v>
      </c>
      <c r="AU35" s="1">
        <f t="shared" si="17"/>
        <v>6379.18920862226</v>
      </c>
    </row>
    <row r="36" s="1" customFormat="1" ht="16.8" spans="1:47">
      <c r="A36" s="6"/>
      <c r="B36" s="6"/>
      <c r="C36" s="8">
        <v>7</v>
      </c>
      <c r="D36" s="31">
        <v>27.8302580645161</v>
      </c>
      <c r="E36" s="12">
        <f t="shared" si="18"/>
        <v>26.4278</v>
      </c>
      <c r="F36" s="8" t="s">
        <v>109</v>
      </c>
      <c r="G36" s="6">
        <v>8</v>
      </c>
      <c r="H36" s="11">
        <f t="shared" si="0"/>
        <v>27.8302580645161</v>
      </c>
      <c r="I36" s="11">
        <f t="shared" si="1"/>
        <v>300.980258064516</v>
      </c>
      <c r="J36" s="11">
        <f t="shared" si="2"/>
        <v>0.47061238162777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2.49089399018155</v>
      </c>
      <c r="P36" s="11">
        <f t="shared" si="5"/>
        <v>1.17224555310164</v>
      </c>
      <c r="Q36" s="15">
        <f t="shared" si="6"/>
        <v>0.152391921903213</v>
      </c>
      <c r="R36" s="11">
        <f t="shared" si="7"/>
        <v>0.129143083333333</v>
      </c>
      <c r="S36" s="16">
        <f t="shared" si="8"/>
        <v>1.18002387715858</v>
      </c>
      <c r="T36" s="3">
        <v>0.01</v>
      </c>
      <c r="U36" s="17">
        <f t="shared" si="9"/>
        <v>0.0118002387715858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0.0467002387715858</v>
      </c>
      <c r="AR36" s="24">
        <f t="shared" si="15"/>
        <v>99.3408333333333</v>
      </c>
      <c r="AS36" s="1">
        <f t="shared" si="16"/>
        <v>0.13</v>
      </c>
      <c r="AT36" s="2">
        <f>$E$4/12</f>
        <v>1.63333333333333</v>
      </c>
      <c r="AU36" s="1">
        <f t="shared" si="17"/>
        <v>6599.93837074695</v>
      </c>
    </row>
    <row r="37" s="1" customFormat="1" ht="16.8" spans="1:47">
      <c r="A37" s="6"/>
      <c r="B37" s="6"/>
      <c r="C37" s="8">
        <v>8</v>
      </c>
      <c r="D37" s="31">
        <v>27.0211290322581</v>
      </c>
      <c r="E37" s="12">
        <f t="shared" si="18"/>
        <v>27.8302580645161</v>
      </c>
      <c r="F37" s="8" t="s">
        <v>109</v>
      </c>
      <c r="G37" s="6">
        <v>9</v>
      </c>
      <c r="H37" s="11">
        <f t="shared" si="0"/>
        <v>27.0211290322581</v>
      </c>
      <c r="I37" s="11">
        <f t="shared" si="1"/>
        <v>300.171129032258</v>
      </c>
      <c r="J37" s="11">
        <f t="shared" si="2"/>
        <v>0.431312442156778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2.31205677041324</v>
      </c>
      <c r="P37" s="11">
        <f t="shared" si="5"/>
        <v>0.997218852052049</v>
      </c>
      <c r="Q37" s="15">
        <f t="shared" si="6"/>
        <v>0.129638450766766</v>
      </c>
      <c r="R37" s="11">
        <f t="shared" si="7"/>
        <v>0.129143083333333</v>
      </c>
      <c r="S37" s="16">
        <f t="shared" si="8"/>
        <v>1.00383580305385</v>
      </c>
      <c r="T37" s="3">
        <v>0.01</v>
      </c>
      <c r="U37" s="17">
        <f t="shared" si="9"/>
        <v>0.0100383580305385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0.0394883580305385</v>
      </c>
      <c r="AR37" s="24">
        <f t="shared" si="15"/>
        <v>99.3408333333333</v>
      </c>
      <c r="AS37" s="1">
        <f t="shared" si="16"/>
        <v>0.13</v>
      </c>
      <c r="AT37" s="2">
        <f>$E$4/12</f>
        <v>1.63333333333333</v>
      </c>
      <c r="AU37" s="1">
        <f t="shared" si="17"/>
        <v>5580.71513591738</v>
      </c>
    </row>
    <row r="38" s="1" customFormat="1" ht="16.8" spans="1:47">
      <c r="A38" s="6"/>
      <c r="B38" s="6"/>
      <c r="C38" s="8">
        <v>9</v>
      </c>
      <c r="D38" s="31">
        <v>25.6188666666667</v>
      </c>
      <c r="E38" s="12">
        <f t="shared" si="18"/>
        <v>27.0211290322581</v>
      </c>
      <c r="F38" s="8" t="s">
        <v>109</v>
      </c>
      <c r="G38" s="6">
        <v>10</v>
      </c>
      <c r="H38" s="11">
        <f t="shared" si="0"/>
        <v>25.6188666666667</v>
      </c>
      <c r="I38" s="11">
        <f t="shared" si="1"/>
        <v>298.768866666667</v>
      </c>
      <c r="J38" s="11">
        <f t="shared" si="2"/>
        <v>0.37040186631342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2.30824625169453</v>
      </c>
      <c r="P38" s="11">
        <f t="shared" si="5"/>
        <v>0.854978719538609</v>
      </c>
      <c r="Q38" s="15">
        <f t="shared" si="6"/>
        <v>0.111147233540019</v>
      </c>
      <c r="R38" s="11">
        <f t="shared" si="7"/>
        <v>0.129143083333333</v>
      </c>
      <c r="S38" s="16">
        <f t="shared" si="8"/>
        <v>0.860651849647538</v>
      </c>
      <c r="T38" s="3">
        <v>0.01</v>
      </c>
      <c r="U38" s="17">
        <f t="shared" si="9"/>
        <v>0.00860651849647538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0.0380565184964754</v>
      </c>
      <c r="AR38" s="24">
        <f t="shared" si="15"/>
        <v>99.3408333333333</v>
      </c>
      <c r="AS38" s="1">
        <f t="shared" si="16"/>
        <v>0.13</v>
      </c>
      <c r="AT38" s="2">
        <f>$E$4/12</f>
        <v>1.63333333333333</v>
      </c>
      <c r="AU38" s="1">
        <f t="shared" si="17"/>
        <v>5378.359582066</v>
      </c>
    </row>
    <row r="39" s="1" customFormat="1" ht="16.8" spans="1:47">
      <c r="A39" s="6"/>
      <c r="B39" s="6"/>
      <c r="C39" s="8">
        <v>10</v>
      </c>
      <c r="D39" s="31">
        <v>17.7843225806452</v>
      </c>
      <c r="E39" s="12">
        <f t="shared" si="18"/>
        <v>25.6188666666667</v>
      </c>
      <c r="F39" s="8" t="s">
        <v>109</v>
      </c>
      <c r="G39" s="6">
        <v>11</v>
      </c>
      <c r="H39" s="11">
        <f t="shared" si="0"/>
        <v>17.7843225806452</v>
      </c>
      <c r="I39" s="11">
        <f t="shared" si="1"/>
        <v>290.934322580645</v>
      </c>
      <c r="J39" s="11">
        <f t="shared" si="2"/>
        <v>0.154004731953148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1.38060415554812</v>
      </c>
      <c r="O39" s="11">
        <f t="shared" si="19"/>
        <v>1.06607170994113</v>
      </c>
      <c r="P39" s="11">
        <f t="shared" si="5"/>
        <v>0.164180087932318</v>
      </c>
      <c r="Q39" s="15">
        <f t="shared" si="6"/>
        <v>0.0213434114312013</v>
      </c>
      <c r="R39" s="11">
        <f t="shared" si="7"/>
        <v>0.129143083333333</v>
      </c>
      <c r="S39" s="16">
        <f t="shared" si="8"/>
        <v>0.16526948931606</v>
      </c>
      <c r="T39" s="3">
        <v>0.01</v>
      </c>
      <c r="U39" s="17">
        <f t="shared" si="9"/>
        <v>0.0016526948931606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0.0235526948931606</v>
      </c>
      <c r="AR39" s="24">
        <f t="shared" si="15"/>
        <v>99.3408333333333</v>
      </c>
      <c r="AS39" s="1">
        <f t="shared" si="16"/>
        <v>0.13</v>
      </c>
      <c r="AT39" s="2">
        <f>$E$4/12</f>
        <v>1.63333333333333</v>
      </c>
      <c r="AU39" s="1">
        <f t="shared" si="17"/>
        <v>3328.59828662045</v>
      </c>
    </row>
    <row r="40" s="1" customFormat="1" ht="16.8" spans="1:48">
      <c r="A40" s="6"/>
      <c r="B40" s="6"/>
      <c r="C40" s="8">
        <v>11</v>
      </c>
      <c r="D40" s="31">
        <v>11.7403666666667</v>
      </c>
      <c r="E40" s="12">
        <f t="shared" si="18"/>
        <v>17.7843225806452</v>
      </c>
      <c r="F40" s="8" t="s">
        <v>111</v>
      </c>
      <c r="G40" s="6">
        <v>12</v>
      </c>
      <c r="H40" s="11">
        <f t="shared" si="0"/>
        <v>11.7403666666667</v>
      </c>
      <c r="I40" s="11">
        <f t="shared" si="1"/>
        <v>284.890366666667</v>
      </c>
      <c r="J40" s="11">
        <f t="shared" si="2"/>
        <v>0.0757147926364289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1.89529995534214</v>
      </c>
      <c r="P40" s="11">
        <f t="shared" si="5"/>
        <v>0.143502243102563</v>
      </c>
      <c r="Q40" s="15">
        <f t="shared" si="6"/>
        <v>0.0186552916033333</v>
      </c>
      <c r="R40" s="11">
        <f t="shared" si="7"/>
        <v>0.129143083333333</v>
      </c>
      <c r="S40" s="16">
        <f t="shared" si="8"/>
        <v>0.144454438610404</v>
      </c>
      <c r="T40" s="3">
        <v>0.01</v>
      </c>
      <c r="U40" s="17">
        <f t="shared" si="9"/>
        <v>0.00144454438610404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0.023344544386104</v>
      </c>
      <c r="AR40" s="24">
        <f t="shared" si="15"/>
        <v>99.3408333333333</v>
      </c>
      <c r="AS40" s="1">
        <f t="shared" si="16"/>
        <v>0.13</v>
      </c>
      <c r="AT40" s="2">
        <f>$E$4/12</f>
        <v>1.63333333333333</v>
      </c>
      <c r="AU40" s="1">
        <f t="shared" si="17"/>
        <v>3299.18129530414</v>
      </c>
      <c r="AV40" s="1">
        <f>SUM(AU29:AU40)</f>
        <v>54014.2473042267</v>
      </c>
    </row>
    <row r="41" s="1" customFormat="1" ht="16.8" spans="1:46">
      <c r="A41" s="6"/>
      <c r="B41" s="6"/>
      <c r="C41" s="8">
        <v>12</v>
      </c>
      <c r="D41" s="31">
        <v>6.32474193548387</v>
      </c>
      <c r="E41" s="12">
        <f t="shared" si="18"/>
        <v>11.7403666666667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4.01774193548387</v>
      </c>
      <c r="E44" s="8"/>
      <c r="F44" s="8"/>
      <c r="G44" s="6">
        <v>1</v>
      </c>
      <c r="H44" s="11">
        <f t="shared" ref="H44:H55" si="20">E45</f>
        <v>4.01774193548387</v>
      </c>
      <c r="I44" s="11">
        <f t="shared" ref="I44:I55" si="21">H44+273.15</f>
        <v>277.167741935484</v>
      </c>
      <c r="J44" s="11">
        <f t="shared" ref="J44:J55" si="22">EXP(($C$18*(I44-$C$16))/($C$19*I44*$C$16))</f>
        <v>0.0292156122828933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0.0260389744130308</v>
      </c>
      <c r="Q44" s="15">
        <f t="shared" ref="Q44:Q55" si="26">P44*$B$46</f>
        <v>0.003385066673694</v>
      </c>
      <c r="R44" s="11">
        <f t="shared" ref="R44:R55" si="27">L44*$B$46</f>
        <v>0.115864991666667</v>
      </c>
      <c r="S44" s="16">
        <f t="shared" ref="S44:S55" si="28">Q44/R44</f>
        <v>0.0292156122828932</v>
      </c>
      <c r="T44" s="3">
        <v>0.01</v>
      </c>
      <c r="U44" s="17">
        <f t="shared" ref="U44:U55" si="29">S44*T44</f>
        <v>0.000292156122828932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0.0193921561228289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13.5</v>
      </c>
      <c r="AU44" s="1">
        <f t="shared" ref="AU44:AU55" si="37">AT44*10000*AS44*0.67*AR44*AQ44</f>
        <v>20322.9573084731</v>
      </c>
    </row>
    <row r="45" s="1" customFormat="1" ht="16.8" spans="1:47">
      <c r="A45" s="6" t="s">
        <v>110</v>
      </c>
      <c r="B45" s="6">
        <v>1</v>
      </c>
      <c r="C45" s="8">
        <v>1</v>
      </c>
      <c r="D45" s="31">
        <v>4.15464516129032</v>
      </c>
      <c r="E45" s="12">
        <f t="shared" ref="E45:E56" si="38">D44</f>
        <v>4.01774193548387</v>
      </c>
      <c r="F45" s="8" t="s">
        <v>109</v>
      </c>
      <c r="G45" s="6">
        <v>2</v>
      </c>
      <c r="H45" s="11">
        <f t="shared" si="20"/>
        <v>4.15464516129032</v>
      </c>
      <c r="I45" s="11">
        <f t="shared" si="21"/>
        <v>277.30464516129</v>
      </c>
      <c r="J45" s="11">
        <f t="shared" si="22"/>
        <v>0.029726724290982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1.7564993589203</v>
      </c>
      <c r="P45" s="11">
        <f t="shared" si="25"/>
        <v>0.0522149721599105</v>
      </c>
      <c r="Q45" s="15">
        <f t="shared" si="26"/>
        <v>0.00678794638078837</v>
      </c>
      <c r="R45" s="11">
        <f t="shared" si="27"/>
        <v>0.115864991666667</v>
      </c>
      <c r="S45" s="16">
        <f t="shared" si="28"/>
        <v>0.0585849641306381</v>
      </c>
      <c r="T45" s="3">
        <v>0.01</v>
      </c>
      <c r="U45" s="17">
        <f t="shared" si="29"/>
        <v>0.000585849641306381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0.0196858496413064</v>
      </c>
      <c r="AR45" s="24">
        <f t="shared" si="35"/>
        <v>89.1269166666667</v>
      </c>
      <c r="AS45" s="1">
        <f t="shared" si="36"/>
        <v>0.13</v>
      </c>
      <c r="AT45" s="2">
        <f>$E$3/12</f>
        <v>13.5</v>
      </c>
      <c r="AU45" s="1">
        <f t="shared" si="37"/>
        <v>20630.7477779798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31">
        <v>9.88792857142857</v>
      </c>
      <c r="E46" s="12">
        <f t="shared" si="38"/>
        <v>4.15464516129032</v>
      </c>
      <c r="F46" s="8" t="s">
        <v>109</v>
      </c>
      <c r="G46" s="6">
        <v>3</v>
      </c>
      <c r="H46" s="11">
        <f t="shared" si="20"/>
        <v>9.88792857142857</v>
      </c>
      <c r="I46" s="11">
        <f t="shared" si="21"/>
        <v>283.037928571429</v>
      </c>
      <c r="J46" s="11">
        <f t="shared" si="22"/>
        <v>0.0605390400559923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2.59555355342706</v>
      </c>
      <c r="P46" s="11">
        <f t="shared" si="25"/>
        <v>0.157132320538394</v>
      </c>
      <c r="Q46" s="15">
        <f t="shared" si="26"/>
        <v>0.0204272016699912</v>
      </c>
      <c r="R46" s="11">
        <f t="shared" si="27"/>
        <v>0.115864991666667</v>
      </c>
      <c r="S46" s="16">
        <f t="shared" si="28"/>
        <v>0.176301757555538</v>
      </c>
      <c r="T46" s="3">
        <v>0.01</v>
      </c>
      <c r="U46" s="17">
        <f t="shared" si="29"/>
        <v>0.00176301757555538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0.0208630175755554</v>
      </c>
      <c r="AR46" s="24">
        <f t="shared" si="35"/>
        <v>89.1269166666667</v>
      </c>
      <c r="AS46" s="1">
        <f t="shared" si="36"/>
        <v>0.13</v>
      </c>
      <c r="AT46" s="2">
        <f>$E$3/12</f>
        <v>13.5</v>
      </c>
      <c r="AU46" s="1">
        <f t="shared" si="37"/>
        <v>21864.4184188882</v>
      </c>
    </row>
    <row r="47" s="1" customFormat="1" ht="16.8" spans="1:47">
      <c r="A47" s="6"/>
      <c r="B47" s="6"/>
      <c r="C47" s="8">
        <v>3</v>
      </c>
      <c r="D47" s="31">
        <v>11.6872903225806</v>
      </c>
      <c r="E47" s="12">
        <f t="shared" si="38"/>
        <v>9.88792857142857</v>
      </c>
      <c r="F47" s="8" t="s">
        <v>109</v>
      </c>
      <c r="G47" s="6">
        <v>4</v>
      </c>
      <c r="H47" s="11">
        <f t="shared" si="20"/>
        <v>11.6872903225806</v>
      </c>
      <c r="I47" s="11">
        <f t="shared" si="21"/>
        <v>284.837290322581</v>
      </c>
      <c r="J47" s="11">
        <f t="shared" si="22"/>
        <v>0.0752341296187642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3.32969039955533</v>
      </c>
      <c r="P47" s="11">
        <f t="shared" si="25"/>
        <v>0.250506359110501</v>
      </c>
      <c r="Q47" s="15">
        <f t="shared" si="26"/>
        <v>0.0325658266843651</v>
      </c>
      <c r="R47" s="11">
        <f t="shared" si="27"/>
        <v>0.115864991666667</v>
      </c>
      <c r="S47" s="16">
        <f t="shared" si="28"/>
        <v>0.281067009248609</v>
      </c>
      <c r="T47" s="3">
        <v>0.01</v>
      </c>
      <c r="U47" s="17">
        <f t="shared" si="29"/>
        <v>0.00281067009248609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0.0308606700924861</v>
      </c>
      <c r="AR47" s="24">
        <f t="shared" si="35"/>
        <v>89.1269166666667</v>
      </c>
      <c r="AS47" s="1">
        <f t="shared" si="36"/>
        <v>0.13</v>
      </c>
      <c r="AT47" s="2">
        <f>$E$3/12</f>
        <v>13.5</v>
      </c>
      <c r="AU47" s="1">
        <f t="shared" si="37"/>
        <v>32341.9467555821</v>
      </c>
    </row>
    <row r="48" s="1" customFormat="1" ht="16.8" spans="1:47">
      <c r="A48" s="6"/>
      <c r="B48" s="6"/>
      <c r="C48" s="8">
        <v>4</v>
      </c>
      <c r="D48" s="31">
        <v>15.8681333333333</v>
      </c>
      <c r="E48" s="12">
        <f t="shared" si="38"/>
        <v>11.6872903225806</v>
      </c>
      <c r="F48" s="8" t="s">
        <v>109</v>
      </c>
      <c r="G48" s="6">
        <v>5</v>
      </c>
      <c r="H48" s="11">
        <f t="shared" si="20"/>
        <v>15.8681333333333</v>
      </c>
      <c r="I48" s="11">
        <f t="shared" si="21"/>
        <v>289.018133333333</v>
      </c>
      <c r="J48" s="11">
        <f t="shared" si="22"/>
        <v>0.123358552708187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2.92522483842259</v>
      </c>
      <c r="O48" s="11">
        <f t="shared" si="39"/>
        <v>1.04522836868891</v>
      </c>
      <c r="P48" s="11">
        <f t="shared" si="25"/>
        <v>0.128937858811003</v>
      </c>
      <c r="Q48" s="15">
        <f t="shared" si="26"/>
        <v>0.0167619216454304</v>
      </c>
      <c r="R48" s="11">
        <f t="shared" si="27"/>
        <v>0.115864991666667</v>
      </c>
      <c r="S48" s="16">
        <f t="shared" si="28"/>
        <v>0.144667698191813</v>
      </c>
      <c r="T48" s="3">
        <v>0.01</v>
      </c>
      <c r="U48" s="17">
        <f t="shared" si="29"/>
        <v>0.00144667698191813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0.0294966769819181</v>
      </c>
      <c r="AR48" s="24">
        <f t="shared" si="35"/>
        <v>89.1269166666667</v>
      </c>
      <c r="AS48" s="1">
        <f t="shared" si="36"/>
        <v>0.13</v>
      </c>
      <c r="AT48" s="2">
        <f>$E$3/12</f>
        <v>13.5</v>
      </c>
      <c r="AU48" s="1">
        <f t="shared" si="37"/>
        <v>30912.4835448104</v>
      </c>
    </row>
    <row r="49" s="1" customFormat="1" ht="16.8" spans="1:47">
      <c r="A49" s="6"/>
      <c r="B49" s="6"/>
      <c r="C49" s="8">
        <v>5</v>
      </c>
      <c r="D49" s="31">
        <v>21.8761612903226</v>
      </c>
      <c r="E49" s="12">
        <f t="shared" si="38"/>
        <v>15.8681333333333</v>
      </c>
      <c r="F49" s="8" t="s">
        <v>111</v>
      </c>
      <c r="G49" s="6">
        <v>6</v>
      </c>
      <c r="H49" s="11">
        <f t="shared" si="20"/>
        <v>21.8761612903226</v>
      </c>
      <c r="I49" s="11">
        <f t="shared" si="21"/>
        <v>295.026161290323</v>
      </c>
      <c r="J49" s="11">
        <f t="shared" si="22"/>
        <v>0.244974754400248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1.80755967654457</v>
      </c>
      <c r="P49" s="11">
        <f t="shared" si="25"/>
        <v>0.442806487825298</v>
      </c>
      <c r="Q49" s="15">
        <f t="shared" si="26"/>
        <v>0.0575648434172887</v>
      </c>
      <c r="R49" s="11">
        <f t="shared" si="27"/>
        <v>0.115864991666667</v>
      </c>
      <c r="S49" s="16">
        <f t="shared" si="28"/>
        <v>0.49682688954829</v>
      </c>
      <c r="T49" s="3">
        <v>0.01</v>
      </c>
      <c r="U49" s="17">
        <f t="shared" si="29"/>
        <v>0.0049682688954829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0.0330182688954829</v>
      </c>
      <c r="AR49" s="24">
        <f t="shared" si="35"/>
        <v>89.1269166666667</v>
      </c>
      <c r="AS49" s="1">
        <f t="shared" si="36"/>
        <v>0.13</v>
      </c>
      <c r="AT49" s="2">
        <f>$E$3/12</f>
        <v>13.5</v>
      </c>
      <c r="AU49" s="1">
        <f t="shared" si="37"/>
        <v>34603.107819075</v>
      </c>
    </row>
    <row r="50" s="1" customFormat="1" ht="16.8" spans="1:47">
      <c r="A50" s="6"/>
      <c r="B50" s="6"/>
      <c r="C50" s="8">
        <v>6</v>
      </c>
      <c r="D50" s="31">
        <v>26.4278</v>
      </c>
      <c r="E50" s="12">
        <f t="shared" si="38"/>
        <v>21.8761612903226</v>
      </c>
      <c r="F50" s="8" t="s">
        <v>109</v>
      </c>
      <c r="G50" s="6">
        <v>7</v>
      </c>
      <c r="H50" s="11">
        <f t="shared" si="20"/>
        <v>26.4278</v>
      </c>
      <c r="I50" s="11">
        <f t="shared" si="21"/>
        <v>299.5778</v>
      </c>
      <c r="J50" s="11">
        <f t="shared" si="22"/>
        <v>0.404474508641273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2.25602235538594</v>
      </c>
      <c r="P50" s="11">
        <f t="shared" si="25"/>
        <v>0.912503533678457</v>
      </c>
      <c r="Q50" s="15">
        <f t="shared" si="26"/>
        <v>0.118625459378199</v>
      </c>
      <c r="R50" s="11">
        <f t="shared" si="27"/>
        <v>0.115864991666667</v>
      </c>
      <c r="S50" s="16">
        <f t="shared" si="28"/>
        <v>1.02382486436864</v>
      </c>
      <c r="T50" s="3">
        <v>0.01</v>
      </c>
      <c r="U50" s="17">
        <f t="shared" si="29"/>
        <v>0.0102382486436864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0.0443382486436864</v>
      </c>
      <c r="AR50" s="24">
        <f t="shared" si="35"/>
        <v>89.1269166666667</v>
      </c>
      <c r="AS50" s="1">
        <f t="shared" si="36"/>
        <v>0.13</v>
      </c>
      <c r="AT50" s="2">
        <f>$E$3/12</f>
        <v>13.5</v>
      </c>
      <c r="AU50" s="1">
        <f t="shared" si="37"/>
        <v>46466.4335729706</v>
      </c>
    </row>
    <row r="51" s="1" customFormat="1" ht="16.8" spans="1:47">
      <c r="A51" s="6"/>
      <c r="B51" s="6"/>
      <c r="C51" s="8">
        <v>7</v>
      </c>
      <c r="D51" s="31">
        <v>27.8302580645161</v>
      </c>
      <c r="E51" s="12">
        <f t="shared" si="38"/>
        <v>26.4278</v>
      </c>
      <c r="F51" s="8" t="s">
        <v>109</v>
      </c>
      <c r="G51" s="6">
        <v>8</v>
      </c>
      <c r="H51" s="11">
        <f t="shared" si="20"/>
        <v>27.8302580645161</v>
      </c>
      <c r="I51" s="11">
        <f t="shared" si="21"/>
        <v>300.980258064516</v>
      </c>
      <c r="J51" s="11">
        <f t="shared" si="22"/>
        <v>0.47061238162777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2.23478798837415</v>
      </c>
      <c r="P51" s="11">
        <f t="shared" si="25"/>
        <v>1.05171889764189</v>
      </c>
      <c r="Q51" s="15">
        <f t="shared" si="26"/>
        <v>0.136723456693446</v>
      </c>
      <c r="R51" s="11">
        <f t="shared" si="27"/>
        <v>0.115864991666667</v>
      </c>
      <c r="S51" s="16">
        <f t="shared" si="28"/>
        <v>1.18002387715857</v>
      </c>
      <c r="T51" s="3">
        <v>0.01</v>
      </c>
      <c r="U51" s="17">
        <f t="shared" si="29"/>
        <v>0.0118002387715857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0.0459002387715857</v>
      </c>
      <c r="AR51" s="24">
        <f t="shared" si="35"/>
        <v>89.1269166666667</v>
      </c>
      <c r="AS51" s="1">
        <f t="shared" si="36"/>
        <v>0.13</v>
      </c>
      <c r="AT51" s="2">
        <f>$E$3/12</f>
        <v>13.5</v>
      </c>
      <c r="AU51" s="1">
        <f t="shared" si="37"/>
        <v>48103.3974301347</v>
      </c>
    </row>
    <row r="52" s="1" customFormat="1" ht="16.8" spans="1:47">
      <c r="A52" s="6"/>
      <c r="B52" s="6"/>
      <c r="C52" s="8">
        <v>8</v>
      </c>
      <c r="D52" s="31">
        <v>27.0211290322581</v>
      </c>
      <c r="E52" s="12">
        <f t="shared" si="38"/>
        <v>27.8302580645161</v>
      </c>
      <c r="F52" s="8" t="s">
        <v>109</v>
      </c>
      <c r="G52" s="6">
        <v>9</v>
      </c>
      <c r="H52" s="11">
        <f t="shared" si="20"/>
        <v>27.0211290322581</v>
      </c>
      <c r="I52" s="11">
        <f t="shared" si="21"/>
        <v>300.171129032258</v>
      </c>
      <c r="J52" s="11">
        <f t="shared" si="22"/>
        <v>0.431312442156778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2.07433825739893</v>
      </c>
      <c r="P52" s="11">
        <f t="shared" si="25"/>
        <v>0.894687899657966</v>
      </c>
      <c r="Q52" s="15">
        <f t="shared" si="26"/>
        <v>0.116309426955536</v>
      </c>
      <c r="R52" s="11">
        <f t="shared" si="27"/>
        <v>0.115864991666667</v>
      </c>
      <c r="S52" s="16">
        <f t="shared" si="28"/>
        <v>1.00383580305384</v>
      </c>
      <c r="T52" s="3">
        <v>0.01</v>
      </c>
      <c r="U52" s="17">
        <f t="shared" si="29"/>
        <v>0.0100383580305384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0.0380883580305384</v>
      </c>
      <c r="AR52" s="24">
        <f t="shared" si="35"/>
        <v>89.1269166666667</v>
      </c>
      <c r="AS52" s="1">
        <f t="shared" si="36"/>
        <v>0.13</v>
      </c>
      <c r="AT52" s="2">
        <f>$E$3/12</f>
        <v>13.5</v>
      </c>
      <c r="AU52" s="1">
        <f t="shared" si="37"/>
        <v>39916.5554001094</v>
      </c>
    </row>
    <row r="53" s="1" customFormat="1" ht="16.8" spans="1:47">
      <c r="A53" s="6"/>
      <c r="B53" s="6"/>
      <c r="C53" s="8">
        <v>9</v>
      </c>
      <c r="D53" s="31">
        <v>25.6188666666667</v>
      </c>
      <c r="E53" s="12">
        <f t="shared" si="38"/>
        <v>27.0211290322581</v>
      </c>
      <c r="F53" s="8" t="s">
        <v>109</v>
      </c>
      <c r="G53" s="6">
        <v>10</v>
      </c>
      <c r="H53" s="11">
        <f t="shared" si="20"/>
        <v>25.6188666666667</v>
      </c>
      <c r="I53" s="11">
        <f t="shared" si="21"/>
        <v>298.768866666667</v>
      </c>
      <c r="J53" s="11">
        <f t="shared" si="22"/>
        <v>0.37040186631342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2.07091952440763</v>
      </c>
      <c r="P53" s="11">
        <f t="shared" si="25"/>
        <v>0.767072456825485</v>
      </c>
      <c r="Q53" s="15">
        <f t="shared" si="26"/>
        <v>0.099719419387313</v>
      </c>
      <c r="R53" s="11">
        <f t="shared" si="27"/>
        <v>0.115864991666667</v>
      </c>
      <c r="S53" s="16">
        <f t="shared" si="28"/>
        <v>0.860651849647533</v>
      </c>
      <c r="T53" s="3">
        <v>0.01</v>
      </c>
      <c r="U53" s="17">
        <f t="shared" si="29"/>
        <v>0.00860651849647534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0.0366565184964753</v>
      </c>
      <c r="AR53" s="24">
        <f t="shared" si="35"/>
        <v>89.1269166666667</v>
      </c>
      <c r="AS53" s="1">
        <f t="shared" si="36"/>
        <v>0.13</v>
      </c>
      <c r="AT53" s="2">
        <f>$E$3/12</f>
        <v>13.5</v>
      </c>
      <c r="AU53" s="1">
        <f t="shared" si="37"/>
        <v>38415.9892155637</v>
      </c>
    </row>
    <row r="54" s="1" customFormat="1" ht="16.8" spans="1:47">
      <c r="A54" s="6"/>
      <c r="B54" s="6"/>
      <c r="C54" s="8">
        <v>10</v>
      </c>
      <c r="D54" s="31">
        <v>17.7843225806452</v>
      </c>
      <c r="E54" s="12">
        <f t="shared" si="38"/>
        <v>25.6188666666667</v>
      </c>
      <c r="F54" s="8" t="s">
        <v>109</v>
      </c>
      <c r="G54" s="6">
        <v>11</v>
      </c>
      <c r="H54" s="11">
        <f t="shared" si="20"/>
        <v>17.7843225806452</v>
      </c>
      <c r="I54" s="11">
        <f t="shared" si="21"/>
        <v>290.934322580645</v>
      </c>
      <c r="J54" s="11">
        <f t="shared" si="22"/>
        <v>0.154004731953148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1.23865471420303</v>
      </c>
      <c r="O54" s="11">
        <f t="shared" si="39"/>
        <v>0.956461520045774</v>
      </c>
      <c r="P54" s="11">
        <f t="shared" si="25"/>
        <v>0.14729960001815</v>
      </c>
      <c r="Q54" s="15">
        <f t="shared" si="26"/>
        <v>0.0191489480023595</v>
      </c>
      <c r="R54" s="11">
        <f t="shared" si="27"/>
        <v>0.115864991666667</v>
      </c>
      <c r="S54" s="16">
        <f t="shared" si="28"/>
        <v>0.165269489316059</v>
      </c>
      <c r="T54" s="3">
        <v>0.01</v>
      </c>
      <c r="U54" s="17">
        <f t="shared" si="29"/>
        <v>0.00165269489316059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0.0207526948931606</v>
      </c>
      <c r="AR54" s="24">
        <f t="shared" si="35"/>
        <v>89.1269166666667</v>
      </c>
      <c r="AS54" s="1">
        <f t="shared" si="36"/>
        <v>0.13</v>
      </c>
      <c r="AT54" s="2">
        <f>$E$3/12</f>
        <v>13.5</v>
      </c>
      <c r="AU54" s="1">
        <f t="shared" si="37"/>
        <v>21748.8003746509</v>
      </c>
    </row>
    <row r="55" s="1" customFormat="1" ht="16.8" spans="1:48">
      <c r="A55" s="6"/>
      <c r="B55" s="6"/>
      <c r="C55" s="8">
        <v>11</v>
      </c>
      <c r="D55" s="31">
        <v>11.7403666666667</v>
      </c>
      <c r="E55" s="12">
        <f t="shared" si="38"/>
        <v>17.7843225806452</v>
      </c>
      <c r="F55" s="8" t="s">
        <v>111</v>
      </c>
      <c r="G55" s="6">
        <v>12</v>
      </c>
      <c r="H55" s="11">
        <f t="shared" si="20"/>
        <v>11.7403666666667</v>
      </c>
      <c r="I55" s="11">
        <f t="shared" si="21"/>
        <v>284.890366666667</v>
      </c>
      <c r="J55" s="11">
        <f t="shared" si="22"/>
        <v>0.0757147926364289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1.70043108669429</v>
      </c>
      <c r="P55" s="11">
        <f t="shared" si="25"/>
        <v>0.128747787121596</v>
      </c>
      <c r="Q55" s="15">
        <f t="shared" si="26"/>
        <v>0.0167372123258074</v>
      </c>
      <c r="R55" s="11">
        <f t="shared" si="27"/>
        <v>0.115864991666667</v>
      </c>
      <c r="S55" s="16">
        <f t="shared" si="28"/>
        <v>0.144454438610403</v>
      </c>
      <c r="T55" s="3">
        <v>0.01</v>
      </c>
      <c r="U55" s="17">
        <f t="shared" si="29"/>
        <v>0.00144454438610403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0.020544544386104</v>
      </c>
      <c r="AR55" s="24">
        <f t="shared" si="35"/>
        <v>89.1269166666667</v>
      </c>
      <c r="AS55" s="1">
        <f t="shared" si="36"/>
        <v>0.13</v>
      </c>
      <c r="AT55" s="2">
        <f>$E$3/12</f>
        <v>13.5</v>
      </c>
      <c r="AU55" s="1">
        <f t="shared" si="37"/>
        <v>21530.6588827068</v>
      </c>
      <c r="AV55" s="1">
        <f>SUM(AU44:AU55)</f>
        <v>376857.496500945</v>
      </c>
    </row>
    <row r="56" s="1" customFormat="1" ht="16.8" spans="1:46">
      <c r="A56" s="6"/>
      <c r="B56" s="6"/>
      <c r="C56" s="8">
        <v>12</v>
      </c>
      <c r="D56" s="31">
        <v>6.32474193548387</v>
      </c>
      <c r="E56" s="12">
        <f t="shared" si="38"/>
        <v>11.7403666666667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4.01774193548387</v>
      </c>
      <c r="E60" s="8"/>
      <c r="F60" s="8"/>
      <c r="G60" s="6">
        <v>1</v>
      </c>
      <c r="H60" s="11">
        <f t="shared" ref="H60:H71" si="40">E61</f>
        <v>4.01774193548387</v>
      </c>
      <c r="I60" s="11">
        <f t="shared" ref="I60:I71" si="41">H60+273.15</f>
        <v>277.167741935484</v>
      </c>
      <c r="J60" s="11">
        <f t="shared" ref="J60:J71" si="42">EXP(($C$18*(I60-$C$16))/($C$19*I60*$C$16))</f>
        <v>0.0292156122828933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0.0403087802667079</v>
      </c>
      <c r="Q60" s="15">
        <f t="shared" ref="Q60:Q71" si="46">P60*$B$62</f>
        <v>0.00403087802667079</v>
      </c>
      <c r="R60" s="11">
        <f t="shared" ref="R60:R71" si="47">L60*$B$62</f>
        <v>0.13797</v>
      </c>
      <c r="S60" s="16">
        <f t="shared" ref="S60:S71" si="48">Q60/R60</f>
        <v>0.0292156122828933</v>
      </c>
      <c r="T60" s="3">
        <v>0.01</v>
      </c>
      <c r="U60" s="17">
        <f t="shared" ref="U60:U71" si="49">S60*T60</f>
        <v>0.000292156122828933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0.0125921561228289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0.166666666666667</v>
      </c>
      <c r="AU60" s="1">
        <f t="shared" ref="AU60:AU71" si="57">AT60*10000*AS60*0.67*AR60*AQ60</f>
        <v>194.002942129782</v>
      </c>
    </row>
    <row r="61" s="1" customFormat="1" ht="16.8" spans="1:47">
      <c r="A61" s="6" t="s">
        <v>110</v>
      </c>
      <c r="B61" s="6">
        <v>1</v>
      </c>
      <c r="C61" s="8">
        <v>1</v>
      </c>
      <c r="D61" s="31">
        <v>4.15464516129032</v>
      </c>
      <c r="E61" s="12">
        <f t="shared" ref="E61:E72" si="58">D60</f>
        <v>4.01774193548387</v>
      </c>
      <c r="F61" s="8" t="s">
        <v>109</v>
      </c>
      <c r="G61" s="6">
        <v>2</v>
      </c>
      <c r="H61" s="11">
        <f t="shared" si="40"/>
        <v>4.15464516129032</v>
      </c>
      <c r="I61" s="11">
        <f t="shared" si="41"/>
        <v>277.30464516129</v>
      </c>
      <c r="J61" s="11">
        <f t="shared" si="42"/>
        <v>0.029726724290982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2.71909121973329</v>
      </c>
      <c r="P61" s="11">
        <f t="shared" si="45"/>
        <v>0.0808296750110416</v>
      </c>
      <c r="Q61" s="15">
        <f t="shared" si="46"/>
        <v>0.00808296750110416</v>
      </c>
      <c r="R61" s="11">
        <f t="shared" si="47"/>
        <v>0.13797</v>
      </c>
      <c r="S61" s="16">
        <f t="shared" si="48"/>
        <v>0.0585849641306383</v>
      </c>
      <c r="T61" s="3">
        <v>0.01</v>
      </c>
      <c r="U61" s="17">
        <f t="shared" si="49"/>
        <v>0.000585849641306383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0.0128858496413064</v>
      </c>
      <c r="AR61" s="24">
        <f t="shared" si="55"/>
        <v>137.97</v>
      </c>
      <c r="AS61" s="1">
        <f t="shared" si="56"/>
        <v>0.1</v>
      </c>
      <c r="AT61" s="2">
        <f>$E$5/12</f>
        <v>0.166666666666667</v>
      </c>
      <c r="AU61" s="1">
        <f t="shared" si="57"/>
        <v>198.527775376233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31">
        <v>9.88792857142857</v>
      </c>
      <c r="E62" s="12">
        <f t="shared" si="58"/>
        <v>4.15464516129032</v>
      </c>
      <c r="F62" s="8" t="s">
        <v>109</v>
      </c>
      <c r="G62" s="6">
        <v>3</v>
      </c>
      <c r="H62" s="11">
        <f t="shared" si="40"/>
        <v>9.88792857142857</v>
      </c>
      <c r="I62" s="11">
        <f t="shared" si="41"/>
        <v>283.037928571429</v>
      </c>
      <c r="J62" s="11">
        <f t="shared" si="42"/>
        <v>0.0605390400559923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4.01796154472225</v>
      </c>
      <c r="P62" s="11">
        <f t="shared" si="45"/>
        <v>0.243243534899377</v>
      </c>
      <c r="Q62" s="15">
        <f t="shared" si="46"/>
        <v>0.0243243534899377</v>
      </c>
      <c r="R62" s="11">
        <f t="shared" si="47"/>
        <v>0.13797</v>
      </c>
      <c r="S62" s="16">
        <f t="shared" si="48"/>
        <v>0.176301757555539</v>
      </c>
      <c r="T62" s="3">
        <v>0.01</v>
      </c>
      <c r="U62" s="17">
        <f t="shared" si="49"/>
        <v>0.00176301757555539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0.0140630175755554</v>
      </c>
      <c r="AR62" s="24">
        <f t="shared" si="55"/>
        <v>137.97</v>
      </c>
      <c r="AS62" s="1">
        <f t="shared" si="56"/>
        <v>0.1</v>
      </c>
      <c r="AT62" s="2">
        <f>$E$5/12</f>
        <v>0.166666666666667</v>
      </c>
      <c r="AU62" s="1">
        <f t="shared" si="57"/>
        <v>216.663989730431</v>
      </c>
    </row>
    <row r="63" s="1" customFormat="1" ht="16.8" spans="1:47">
      <c r="A63" s="6"/>
      <c r="B63" s="6"/>
      <c r="C63" s="8">
        <v>3</v>
      </c>
      <c r="D63" s="31">
        <v>11.6872903225806</v>
      </c>
      <c r="E63" s="12">
        <f t="shared" si="58"/>
        <v>9.88792857142857</v>
      </c>
      <c r="F63" s="8" t="s">
        <v>109</v>
      </c>
      <c r="G63" s="6">
        <v>4</v>
      </c>
      <c r="H63" s="11">
        <f t="shared" si="40"/>
        <v>11.6872903225806</v>
      </c>
      <c r="I63" s="11">
        <f t="shared" si="41"/>
        <v>284.837290322581</v>
      </c>
      <c r="J63" s="11">
        <f t="shared" si="42"/>
        <v>0.0752341296187642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5.15441800982287</v>
      </c>
      <c r="P63" s="11">
        <f t="shared" si="45"/>
        <v>0.387788152660307</v>
      </c>
      <c r="Q63" s="15">
        <f t="shared" si="46"/>
        <v>0.0387788152660307</v>
      </c>
      <c r="R63" s="11">
        <f t="shared" si="47"/>
        <v>0.13797</v>
      </c>
      <c r="S63" s="16">
        <f t="shared" si="48"/>
        <v>0.28106700924861</v>
      </c>
      <c r="T63" s="3">
        <v>0.01</v>
      </c>
      <c r="U63" s="17">
        <f t="shared" si="49"/>
        <v>0.0028106700924861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0.0208606700924861</v>
      </c>
      <c r="AR63" s="24">
        <f t="shared" si="55"/>
        <v>137.97</v>
      </c>
      <c r="AS63" s="1">
        <f t="shared" si="56"/>
        <v>0.1</v>
      </c>
      <c r="AT63" s="2">
        <f>$E$5/12</f>
        <v>0.166666666666667</v>
      </c>
      <c r="AU63" s="1">
        <f t="shared" si="57"/>
        <v>321.393042880401</v>
      </c>
    </row>
    <row r="64" s="1" customFormat="1" ht="16.8" spans="1:47">
      <c r="A64" s="6"/>
      <c r="B64" s="6"/>
      <c r="C64" s="8">
        <v>4</v>
      </c>
      <c r="D64" s="31">
        <v>15.8681333333333</v>
      </c>
      <c r="E64" s="12">
        <f t="shared" si="58"/>
        <v>11.6872903225806</v>
      </c>
      <c r="F64" s="8" t="s">
        <v>109</v>
      </c>
      <c r="G64" s="6">
        <v>5</v>
      </c>
      <c r="H64" s="11">
        <f t="shared" si="40"/>
        <v>15.8681333333333</v>
      </c>
      <c r="I64" s="11">
        <f t="shared" si="41"/>
        <v>289.018133333333</v>
      </c>
      <c r="J64" s="11">
        <f t="shared" si="42"/>
        <v>0.123358552708187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4.52829836430444</v>
      </c>
      <c r="O64" s="11">
        <f t="shared" si="59"/>
        <v>1.61803149285813</v>
      </c>
      <c r="P64" s="11">
        <f t="shared" si="45"/>
        <v>0.199598023195246</v>
      </c>
      <c r="Q64" s="15">
        <f t="shared" si="46"/>
        <v>0.0199598023195246</v>
      </c>
      <c r="R64" s="11">
        <f t="shared" si="47"/>
        <v>0.13797</v>
      </c>
      <c r="S64" s="16">
        <f t="shared" si="48"/>
        <v>0.144667698191814</v>
      </c>
      <c r="T64" s="3">
        <v>0.01</v>
      </c>
      <c r="U64" s="17">
        <f t="shared" si="49"/>
        <v>0.00144667698191814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0.0194966769819181</v>
      </c>
      <c r="AR64" s="24">
        <f t="shared" si="55"/>
        <v>137.97</v>
      </c>
      <c r="AS64" s="1">
        <f t="shared" si="56"/>
        <v>0.1</v>
      </c>
      <c r="AT64" s="2">
        <f>$E$5/12</f>
        <v>0.166666666666667</v>
      </c>
      <c r="AU64" s="1">
        <f t="shared" si="57"/>
        <v>300.378478423468</v>
      </c>
    </row>
    <row r="65" s="1" customFormat="1" ht="16.8" spans="1:47">
      <c r="A65" s="6"/>
      <c r="B65" s="6"/>
      <c r="C65" s="8">
        <v>5</v>
      </c>
      <c r="D65" s="31">
        <v>21.8761612903226</v>
      </c>
      <c r="E65" s="12">
        <f t="shared" si="58"/>
        <v>15.8681333333333</v>
      </c>
      <c r="F65" s="8" t="s">
        <v>111</v>
      </c>
      <c r="G65" s="6">
        <v>6</v>
      </c>
      <c r="H65" s="11">
        <f t="shared" si="40"/>
        <v>21.8761612903226</v>
      </c>
      <c r="I65" s="11">
        <f t="shared" si="41"/>
        <v>295.026161290323</v>
      </c>
      <c r="J65" s="11">
        <f t="shared" si="42"/>
        <v>0.244974754400248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2.79813346966288</v>
      </c>
      <c r="P65" s="11">
        <f t="shared" si="45"/>
        <v>0.685472059509778</v>
      </c>
      <c r="Q65" s="15">
        <f t="shared" si="46"/>
        <v>0.0685472059509778</v>
      </c>
      <c r="R65" s="11">
        <f t="shared" si="47"/>
        <v>0.13797</v>
      </c>
      <c r="S65" s="16">
        <f t="shared" si="48"/>
        <v>0.496826889548292</v>
      </c>
      <c r="T65" s="3">
        <v>0.01</v>
      </c>
      <c r="U65" s="17">
        <f t="shared" si="49"/>
        <v>0.00496826889548292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0.0230182688954829</v>
      </c>
      <c r="AR65" s="24">
        <f t="shared" si="55"/>
        <v>137.97</v>
      </c>
      <c r="AS65" s="1">
        <f t="shared" si="56"/>
        <v>0.1</v>
      </c>
      <c r="AT65" s="2">
        <f>$E$5/12</f>
        <v>0.166666666666667</v>
      </c>
      <c r="AU65" s="1">
        <f t="shared" si="57"/>
        <v>354.634412478592</v>
      </c>
    </row>
    <row r="66" s="1" customFormat="1" ht="16.8" spans="1:47">
      <c r="A66" s="6"/>
      <c r="B66" s="6"/>
      <c r="C66" s="8">
        <v>6</v>
      </c>
      <c r="D66" s="31">
        <v>26.4278</v>
      </c>
      <c r="E66" s="12">
        <f t="shared" si="58"/>
        <v>21.8761612903226</v>
      </c>
      <c r="F66" s="8" t="s">
        <v>109</v>
      </c>
      <c r="G66" s="6">
        <v>7</v>
      </c>
      <c r="H66" s="11">
        <f t="shared" si="40"/>
        <v>26.4278</v>
      </c>
      <c r="I66" s="11">
        <f t="shared" si="41"/>
        <v>299.5778</v>
      </c>
      <c r="J66" s="11">
        <f t="shared" si="42"/>
        <v>0.404474508641273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3.4923614101531</v>
      </c>
      <c r="P66" s="11">
        <f t="shared" si="45"/>
        <v>1.41257116536942</v>
      </c>
      <c r="Q66" s="15">
        <f t="shared" si="46"/>
        <v>0.141257116536942</v>
      </c>
      <c r="R66" s="11">
        <f t="shared" si="47"/>
        <v>0.13797</v>
      </c>
      <c r="S66" s="16">
        <f t="shared" si="48"/>
        <v>1.02382486436865</v>
      </c>
      <c r="T66" s="3">
        <v>0.01</v>
      </c>
      <c r="U66" s="17">
        <f t="shared" si="49"/>
        <v>0.0102382486436865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0.0334382486436865</v>
      </c>
      <c r="AR66" s="24">
        <f t="shared" si="55"/>
        <v>137.97</v>
      </c>
      <c r="AS66" s="1">
        <f t="shared" si="56"/>
        <v>0.1</v>
      </c>
      <c r="AT66" s="2">
        <f>$E$5/12</f>
        <v>0.166666666666667</v>
      </c>
      <c r="AU66" s="1">
        <f t="shared" si="57"/>
        <v>515.171393466253</v>
      </c>
    </row>
    <row r="67" s="1" customFormat="1" ht="16.8" spans="1:47">
      <c r="A67" s="6"/>
      <c r="B67" s="6"/>
      <c r="C67" s="8">
        <v>7</v>
      </c>
      <c r="D67" s="31">
        <v>27.8302580645161</v>
      </c>
      <c r="E67" s="12">
        <f t="shared" si="58"/>
        <v>26.4278</v>
      </c>
      <c r="F67" s="8" t="s">
        <v>109</v>
      </c>
      <c r="G67" s="6">
        <v>8</v>
      </c>
      <c r="H67" s="11">
        <f t="shared" si="40"/>
        <v>27.8302580645161</v>
      </c>
      <c r="I67" s="11">
        <f t="shared" si="41"/>
        <v>300.980258064516</v>
      </c>
      <c r="J67" s="11">
        <f t="shared" si="42"/>
        <v>0.47061238162777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3.45949024478368</v>
      </c>
      <c r="P67" s="11">
        <f t="shared" si="45"/>
        <v>1.62807894331569</v>
      </c>
      <c r="Q67" s="15">
        <f t="shared" si="46"/>
        <v>0.162807894331569</v>
      </c>
      <c r="R67" s="11">
        <f t="shared" si="47"/>
        <v>0.13797</v>
      </c>
      <c r="S67" s="16">
        <f t="shared" si="48"/>
        <v>1.18002387715857</v>
      </c>
      <c r="T67" s="3">
        <v>0.01</v>
      </c>
      <c r="U67" s="17">
        <f t="shared" si="49"/>
        <v>0.0118002387715857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0.0350002387715857</v>
      </c>
      <c r="AR67" s="24">
        <f t="shared" si="55"/>
        <v>137.97</v>
      </c>
      <c r="AS67" s="1">
        <f t="shared" si="56"/>
        <v>0.1</v>
      </c>
      <c r="AT67" s="2">
        <f>$E$5/12</f>
        <v>0.166666666666667</v>
      </c>
      <c r="AU67" s="1">
        <f t="shared" si="57"/>
        <v>539.236428670251</v>
      </c>
    </row>
    <row r="68" s="1" customFormat="1" ht="16.8" spans="1:47">
      <c r="A68" s="6"/>
      <c r="B68" s="6"/>
      <c r="C68" s="8">
        <v>8</v>
      </c>
      <c r="D68" s="31">
        <v>27.0211290322581</v>
      </c>
      <c r="E68" s="12">
        <f t="shared" si="58"/>
        <v>27.8302580645161</v>
      </c>
      <c r="F68" s="8" t="s">
        <v>109</v>
      </c>
      <c r="G68" s="6">
        <v>9</v>
      </c>
      <c r="H68" s="11">
        <f t="shared" si="40"/>
        <v>27.0211290322581</v>
      </c>
      <c r="I68" s="11">
        <f t="shared" si="41"/>
        <v>300.171129032258</v>
      </c>
      <c r="J68" s="11">
        <f t="shared" si="42"/>
        <v>0.431312442156778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3.211111301468</v>
      </c>
      <c r="P68" s="11">
        <f t="shared" si="45"/>
        <v>1.38499225747339</v>
      </c>
      <c r="Q68" s="15">
        <f t="shared" si="46"/>
        <v>0.138499225747339</v>
      </c>
      <c r="R68" s="11">
        <f t="shared" si="47"/>
        <v>0.13797</v>
      </c>
      <c r="S68" s="16">
        <f t="shared" si="48"/>
        <v>1.00383580305385</v>
      </c>
      <c r="T68" s="3">
        <v>0.01</v>
      </c>
      <c r="U68" s="17">
        <f t="shared" si="49"/>
        <v>0.0100383580305385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0.0280883580305385</v>
      </c>
      <c r="AR68" s="24">
        <f t="shared" si="55"/>
        <v>137.97</v>
      </c>
      <c r="AS68" s="1">
        <f t="shared" si="56"/>
        <v>0.1</v>
      </c>
      <c r="AT68" s="2">
        <f>$E$5/12</f>
        <v>0.166666666666667</v>
      </c>
      <c r="AU68" s="1">
        <f t="shared" si="57"/>
        <v>432.747501251196</v>
      </c>
    </row>
    <row r="69" s="1" customFormat="1" ht="16.8" spans="1:47">
      <c r="A69" s="6"/>
      <c r="B69" s="6"/>
      <c r="C69" s="8">
        <v>9</v>
      </c>
      <c r="D69" s="31">
        <v>25.6188666666667</v>
      </c>
      <c r="E69" s="12">
        <f t="shared" si="58"/>
        <v>27.0211290322581</v>
      </c>
      <c r="F69" s="8" t="s">
        <v>109</v>
      </c>
      <c r="G69" s="6">
        <v>10</v>
      </c>
      <c r="H69" s="11">
        <f t="shared" si="40"/>
        <v>25.6188666666667</v>
      </c>
      <c r="I69" s="11">
        <f t="shared" si="41"/>
        <v>298.768866666667</v>
      </c>
      <c r="J69" s="11">
        <f t="shared" si="42"/>
        <v>0.37040186631342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3.20581904399461</v>
      </c>
      <c r="P69" s="11">
        <f t="shared" si="45"/>
        <v>1.18744135695871</v>
      </c>
      <c r="Q69" s="15">
        <f t="shared" si="46"/>
        <v>0.118744135695871</v>
      </c>
      <c r="R69" s="11">
        <f t="shared" si="47"/>
        <v>0.13797</v>
      </c>
      <c r="S69" s="16">
        <f t="shared" si="48"/>
        <v>0.860651849647536</v>
      </c>
      <c r="T69" s="3">
        <v>0.01</v>
      </c>
      <c r="U69" s="17">
        <f t="shared" si="49"/>
        <v>0.00860651849647536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0.0266565184964754</v>
      </c>
      <c r="AR69" s="24">
        <f t="shared" si="55"/>
        <v>137.97</v>
      </c>
      <c r="AS69" s="1">
        <f t="shared" si="56"/>
        <v>0.1</v>
      </c>
      <c r="AT69" s="2">
        <f>$E$5/12</f>
        <v>0.166666666666667</v>
      </c>
      <c r="AU69" s="1">
        <f t="shared" si="57"/>
        <v>410.687650693723</v>
      </c>
    </row>
    <row r="70" s="1" customFormat="1" ht="16.8" spans="1:47">
      <c r="A70" s="6"/>
      <c r="B70" s="6"/>
      <c r="C70" s="8">
        <v>10</v>
      </c>
      <c r="D70" s="31">
        <v>17.7843225806452</v>
      </c>
      <c r="E70" s="12">
        <f t="shared" si="58"/>
        <v>25.6188666666667</v>
      </c>
      <c r="F70" s="8" t="s">
        <v>109</v>
      </c>
      <c r="G70" s="6">
        <v>11</v>
      </c>
      <c r="H70" s="11">
        <f t="shared" si="40"/>
        <v>17.7843225806452</v>
      </c>
      <c r="I70" s="11">
        <f t="shared" si="41"/>
        <v>290.934322580645</v>
      </c>
      <c r="J70" s="11">
        <f t="shared" si="42"/>
        <v>0.154004731953148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1.91745880268411</v>
      </c>
      <c r="O70" s="11">
        <f t="shared" si="59"/>
        <v>1.48061888435179</v>
      </c>
      <c r="P70" s="11">
        <f t="shared" si="45"/>
        <v>0.228022314409367</v>
      </c>
      <c r="Q70" s="15">
        <f t="shared" si="46"/>
        <v>0.0228022314409368</v>
      </c>
      <c r="R70" s="11">
        <f t="shared" si="47"/>
        <v>0.13797</v>
      </c>
      <c r="S70" s="16">
        <f t="shared" si="48"/>
        <v>0.16526948931606</v>
      </c>
      <c r="T70" s="3">
        <v>0.01</v>
      </c>
      <c r="U70" s="17">
        <f t="shared" si="49"/>
        <v>0.0016526948931606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0.0139526948931606</v>
      </c>
      <c r="AR70" s="24">
        <f t="shared" si="55"/>
        <v>137.97</v>
      </c>
      <c r="AS70" s="1">
        <f t="shared" si="56"/>
        <v>0.1</v>
      </c>
      <c r="AT70" s="2">
        <f>$E$5/12</f>
        <v>0.166666666666667</v>
      </c>
      <c r="AU70" s="1">
        <f t="shared" si="57"/>
        <v>214.964286775713</v>
      </c>
    </row>
    <row r="71" s="1" customFormat="1" ht="16.8" spans="1:48">
      <c r="A71" s="6"/>
      <c r="B71" s="6"/>
      <c r="C71" s="8">
        <v>11</v>
      </c>
      <c r="D71" s="31">
        <v>11.7403666666667</v>
      </c>
      <c r="E71" s="12">
        <f t="shared" si="58"/>
        <v>17.7843225806452</v>
      </c>
      <c r="F71" s="8" t="s">
        <v>111</v>
      </c>
      <c r="G71" s="6">
        <v>12</v>
      </c>
      <c r="H71" s="11">
        <f t="shared" si="40"/>
        <v>11.7403666666667</v>
      </c>
      <c r="I71" s="11">
        <f t="shared" si="41"/>
        <v>284.890366666667</v>
      </c>
      <c r="J71" s="11">
        <f t="shared" si="42"/>
        <v>0.0757147926364289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2.63229656994243</v>
      </c>
      <c r="P71" s="11">
        <f t="shared" si="45"/>
        <v>0.199303788950774</v>
      </c>
      <c r="Q71" s="15">
        <f t="shared" si="46"/>
        <v>0.0199303788950774</v>
      </c>
      <c r="R71" s="11">
        <f t="shared" si="47"/>
        <v>0.13797</v>
      </c>
      <c r="S71" s="16">
        <f t="shared" si="48"/>
        <v>0.144454438610404</v>
      </c>
      <c r="T71" s="3">
        <v>0.01</v>
      </c>
      <c r="U71" s="17">
        <f t="shared" si="49"/>
        <v>0.00144454438610404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0.013744544386104</v>
      </c>
      <c r="AR71" s="24">
        <f t="shared" si="55"/>
        <v>137.97</v>
      </c>
      <c r="AS71" s="1">
        <f t="shared" si="56"/>
        <v>0.1</v>
      </c>
      <c r="AT71" s="2">
        <f>$E$5/12</f>
        <v>0.166666666666667</v>
      </c>
      <c r="AU71" s="1">
        <f t="shared" si="57"/>
        <v>211.757384766169</v>
      </c>
      <c r="AV71" s="1">
        <f>SUM(AU60:AU71)</f>
        <v>3910.16528664221</v>
      </c>
    </row>
    <row r="72" s="1" customFormat="1" ht="16.8" spans="1:46">
      <c r="A72" s="6"/>
      <c r="B72" s="6"/>
      <c r="C72" s="8">
        <v>12</v>
      </c>
      <c r="D72" s="31">
        <v>6.32474193548387</v>
      </c>
      <c r="E72" s="12">
        <f t="shared" si="58"/>
        <v>11.7403666666667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4.01774193548387</v>
      </c>
      <c r="E76" s="8"/>
      <c r="F76" s="8"/>
      <c r="G76" s="6">
        <v>1</v>
      </c>
      <c r="H76" s="11">
        <f t="shared" ref="H76:H87" si="60">E77</f>
        <v>4.01774193548387</v>
      </c>
      <c r="I76" s="11">
        <f t="shared" ref="I76:I87" si="61">H76+273.15</f>
        <v>277.167741935484</v>
      </c>
      <c r="J76" s="11">
        <f t="shared" ref="J76:J87" si="62">EXP(($C$18*(I76-$C$16))/($C$19*I76*$C$16))</f>
        <v>0.0292156122828933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0.00228647468311815</v>
      </c>
      <c r="Q76" s="15">
        <f t="shared" ref="Q76:Q87" si="66">P76*$B$78</f>
        <v>0.00029724170880536</v>
      </c>
      <c r="R76" s="11">
        <f t="shared" ref="R76:R87" si="67">L76*$B$78</f>
        <v>0.0101740708333333</v>
      </c>
      <c r="S76" s="16">
        <f t="shared" ref="S76:S87" si="68">Q76/R76</f>
        <v>0.0292156122828934</v>
      </c>
      <c r="T76" s="3">
        <v>0.01</v>
      </c>
      <c r="U76" s="17">
        <f t="shared" ref="U76:U87" si="69">S76*T76</f>
        <v>0.000292156122828934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0.0118921561228289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2.66666666666667</v>
      </c>
      <c r="AU76" s="1">
        <f t="shared" ref="AU76:AU87" si="77">AT76*10000*AS76*0.67*AR76*AQ76</f>
        <v>216.171727908433</v>
      </c>
    </row>
    <row r="77" s="1" customFormat="1" ht="16.8" spans="1:47">
      <c r="A77" s="6" t="s">
        <v>110</v>
      </c>
      <c r="B77" s="6">
        <v>1</v>
      </c>
      <c r="C77" s="8">
        <v>1</v>
      </c>
      <c r="D77" s="31">
        <v>4.15464516129032</v>
      </c>
      <c r="E77" s="12">
        <f t="shared" ref="E77:E88" si="78">D76</f>
        <v>4.01774193548387</v>
      </c>
      <c r="F77" s="8" t="s">
        <v>109</v>
      </c>
      <c r="G77" s="6">
        <v>2</v>
      </c>
      <c r="H77" s="11">
        <f t="shared" si="60"/>
        <v>4.15464516129032</v>
      </c>
      <c r="I77" s="11">
        <f t="shared" si="61"/>
        <v>277.30464516129</v>
      </c>
      <c r="J77" s="11">
        <f t="shared" si="62"/>
        <v>0.029726724290982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0.154237691983548</v>
      </c>
      <c r="P77" s="11">
        <f t="shared" si="65"/>
        <v>0.00458498134487235</v>
      </c>
      <c r="Q77" s="15">
        <f t="shared" si="66"/>
        <v>0.000596047574833406</v>
      </c>
      <c r="R77" s="11">
        <f t="shared" si="67"/>
        <v>0.0101740708333333</v>
      </c>
      <c r="S77" s="16">
        <f t="shared" si="68"/>
        <v>0.0585849641306384</v>
      </c>
      <c r="T77" s="3">
        <v>0.01</v>
      </c>
      <c r="U77" s="17">
        <f t="shared" si="69"/>
        <v>0.000585849641306384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0.0121858496413064</v>
      </c>
      <c r="AR77" s="24">
        <f t="shared" si="74"/>
        <v>7.82620833333333</v>
      </c>
      <c r="AS77" s="1">
        <f t="shared" si="75"/>
        <v>0.13</v>
      </c>
      <c r="AT77" s="2">
        <f t="shared" si="76"/>
        <v>2.66666666666667</v>
      </c>
      <c r="AU77" s="1">
        <f t="shared" si="77"/>
        <v>221.510392714802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31">
        <v>9.88792857142857</v>
      </c>
      <c r="E78" s="12">
        <f t="shared" si="78"/>
        <v>4.15464516129032</v>
      </c>
      <c r="F78" s="8" t="s">
        <v>109</v>
      </c>
      <c r="G78" s="6">
        <v>3</v>
      </c>
      <c r="H78" s="11">
        <f t="shared" si="60"/>
        <v>9.88792857142857</v>
      </c>
      <c r="I78" s="11">
        <f t="shared" si="61"/>
        <v>283.037928571429</v>
      </c>
      <c r="J78" s="11">
        <f t="shared" si="62"/>
        <v>0.0605390400559923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0.227914793972009</v>
      </c>
      <c r="P78" s="11">
        <f t="shared" si="65"/>
        <v>0.0137977428416247</v>
      </c>
      <c r="Q78" s="15">
        <f t="shared" si="66"/>
        <v>0.00179370656941121</v>
      </c>
      <c r="R78" s="11">
        <f t="shared" si="67"/>
        <v>0.0101740708333333</v>
      </c>
      <c r="S78" s="16">
        <f t="shared" si="68"/>
        <v>0.176301757555539</v>
      </c>
      <c r="T78" s="3">
        <v>0.01</v>
      </c>
      <c r="U78" s="17">
        <f t="shared" si="69"/>
        <v>0.00176301757555539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0.0133630175755554</v>
      </c>
      <c r="AR78" s="24">
        <f t="shared" si="74"/>
        <v>7.82620833333333</v>
      </c>
      <c r="AS78" s="1">
        <f t="shared" si="75"/>
        <v>0.13</v>
      </c>
      <c r="AT78" s="2">
        <f t="shared" si="76"/>
        <v>2.66666666666667</v>
      </c>
      <c r="AU78" s="1">
        <f t="shared" si="77"/>
        <v>242.908566751258</v>
      </c>
    </row>
    <row r="79" s="1" customFormat="1" ht="16.8" spans="1:47">
      <c r="A79" s="6"/>
      <c r="B79" s="6"/>
      <c r="C79" s="8">
        <v>3</v>
      </c>
      <c r="D79" s="31">
        <v>11.6872903225806</v>
      </c>
      <c r="E79" s="12">
        <f t="shared" si="78"/>
        <v>9.88792857142857</v>
      </c>
      <c r="F79" s="8" t="s">
        <v>109</v>
      </c>
      <c r="G79" s="6">
        <v>4</v>
      </c>
      <c r="H79" s="11">
        <f t="shared" si="60"/>
        <v>11.6872903225806</v>
      </c>
      <c r="I79" s="11">
        <f t="shared" si="61"/>
        <v>284.837290322581</v>
      </c>
      <c r="J79" s="11">
        <f t="shared" si="62"/>
        <v>0.0752341296187642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0.292379134463718</v>
      </c>
      <c r="P79" s="11">
        <f t="shared" si="65"/>
        <v>0.0219968897000654</v>
      </c>
      <c r="Q79" s="15">
        <f t="shared" si="66"/>
        <v>0.00285959566100851</v>
      </c>
      <c r="R79" s="11">
        <f t="shared" si="67"/>
        <v>0.0101740708333333</v>
      </c>
      <c r="S79" s="16">
        <f t="shared" si="68"/>
        <v>0.28106700924861</v>
      </c>
      <c r="T79" s="3">
        <v>0.01</v>
      </c>
      <c r="U79" s="17">
        <f t="shared" si="69"/>
        <v>0.0028106700924861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0.0219106700924861</v>
      </c>
      <c r="AR79" s="24">
        <f t="shared" si="74"/>
        <v>7.82620833333333</v>
      </c>
      <c r="AS79" s="1">
        <f t="shared" si="75"/>
        <v>0.13</v>
      </c>
      <c r="AT79" s="2">
        <f t="shared" si="76"/>
        <v>2.66666666666667</v>
      </c>
      <c r="AU79" s="1">
        <f t="shared" si="77"/>
        <v>398.28500102113</v>
      </c>
    </row>
    <row r="80" s="1" customFormat="1" ht="16.8" spans="1:47">
      <c r="A80" s="6"/>
      <c r="B80" s="6"/>
      <c r="C80" s="8">
        <v>4</v>
      </c>
      <c r="D80" s="31">
        <v>15.8681333333333</v>
      </c>
      <c r="E80" s="12">
        <f t="shared" si="78"/>
        <v>11.6872903225806</v>
      </c>
      <c r="F80" s="8" t="s">
        <v>109</v>
      </c>
      <c r="G80" s="6">
        <v>5</v>
      </c>
      <c r="H80" s="11">
        <f t="shared" si="60"/>
        <v>15.8681333333333</v>
      </c>
      <c r="I80" s="11">
        <f t="shared" si="61"/>
        <v>289.018133333333</v>
      </c>
      <c r="J80" s="11">
        <f t="shared" si="62"/>
        <v>0.123358552708187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0.25686313252547</v>
      </c>
      <c r="O80" s="11">
        <f t="shared" si="79"/>
        <v>0.0917811955715159</v>
      </c>
      <c r="P80" s="11">
        <f t="shared" si="65"/>
        <v>0.0113219954515292</v>
      </c>
      <c r="Q80" s="15">
        <f t="shared" si="66"/>
        <v>0.0014718594086988</v>
      </c>
      <c r="R80" s="11">
        <f t="shared" si="67"/>
        <v>0.0101740708333333</v>
      </c>
      <c r="S80" s="16">
        <f t="shared" si="68"/>
        <v>0.144667698191814</v>
      </c>
      <c r="T80" s="3">
        <v>0.01</v>
      </c>
      <c r="U80" s="17">
        <f t="shared" si="69"/>
        <v>0.00144667698191814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0.0205466769819181</v>
      </c>
      <c r="AR80" s="24">
        <f t="shared" si="74"/>
        <v>7.82620833333333</v>
      </c>
      <c r="AS80" s="1">
        <f t="shared" si="75"/>
        <v>0.13</v>
      </c>
      <c r="AT80" s="2">
        <f t="shared" si="76"/>
        <v>2.66666666666667</v>
      </c>
      <c r="AU80" s="1">
        <f t="shared" si="77"/>
        <v>373.490779979862</v>
      </c>
    </row>
    <row r="81" s="1" customFormat="1" ht="16.8" spans="1:47">
      <c r="A81" s="6"/>
      <c r="B81" s="6"/>
      <c r="C81" s="8">
        <v>5</v>
      </c>
      <c r="D81" s="31">
        <v>21.8761612903226</v>
      </c>
      <c r="E81" s="12">
        <f t="shared" si="78"/>
        <v>15.8681333333333</v>
      </c>
      <c r="F81" s="8" t="s">
        <v>111</v>
      </c>
      <c r="G81" s="6">
        <v>6</v>
      </c>
      <c r="H81" s="11">
        <f t="shared" si="60"/>
        <v>21.8761612903226</v>
      </c>
      <c r="I81" s="11">
        <f t="shared" si="61"/>
        <v>295.026161290323</v>
      </c>
      <c r="J81" s="11">
        <f t="shared" si="62"/>
        <v>0.244974754400248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0.15872128345332</v>
      </c>
      <c r="P81" s="11">
        <f t="shared" si="65"/>
        <v>0.0388827074320692</v>
      </c>
      <c r="Q81" s="15">
        <f t="shared" si="66"/>
        <v>0.00505475196616899</v>
      </c>
      <c r="R81" s="11">
        <f t="shared" si="67"/>
        <v>0.0101740708333333</v>
      </c>
      <c r="S81" s="16">
        <f t="shared" si="68"/>
        <v>0.496826889548293</v>
      </c>
      <c r="T81" s="3">
        <v>0.01</v>
      </c>
      <c r="U81" s="17">
        <f t="shared" si="69"/>
        <v>0.00496826889548293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0.0240682688954829</v>
      </c>
      <c r="AR81" s="24">
        <f t="shared" si="74"/>
        <v>7.82620833333333</v>
      </c>
      <c r="AS81" s="1">
        <f t="shared" si="75"/>
        <v>0.13</v>
      </c>
      <c r="AT81" s="2">
        <f t="shared" si="76"/>
        <v>2.66666666666667</v>
      </c>
      <c r="AU81" s="1">
        <f t="shared" si="77"/>
        <v>437.505127006663</v>
      </c>
    </row>
    <row r="82" s="1" customFormat="1" ht="16.8" spans="1:47">
      <c r="A82" s="6"/>
      <c r="B82" s="6"/>
      <c r="C82" s="8">
        <v>6</v>
      </c>
      <c r="D82" s="31">
        <v>26.4278</v>
      </c>
      <c r="E82" s="12">
        <f t="shared" si="78"/>
        <v>21.8761612903226</v>
      </c>
      <c r="F82" s="8" t="s">
        <v>109</v>
      </c>
      <c r="G82" s="6">
        <v>7</v>
      </c>
      <c r="H82" s="11">
        <f t="shared" si="60"/>
        <v>26.4278</v>
      </c>
      <c r="I82" s="11">
        <f t="shared" si="61"/>
        <v>299.5778</v>
      </c>
      <c r="J82" s="11">
        <f t="shared" si="62"/>
        <v>0.404474508641273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0.198100659354584</v>
      </c>
      <c r="P82" s="11">
        <f t="shared" si="65"/>
        <v>0.0801266668539577</v>
      </c>
      <c r="Q82" s="15">
        <f t="shared" si="66"/>
        <v>0.0104164666910145</v>
      </c>
      <c r="R82" s="11">
        <f t="shared" si="67"/>
        <v>0.0101740708333333</v>
      </c>
      <c r="S82" s="16">
        <f t="shared" si="68"/>
        <v>1.02382486436865</v>
      </c>
      <c r="T82" s="3">
        <v>0.01</v>
      </c>
      <c r="U82" s="17">
        <f t="shared" si="69"/>
        <v>0.0102382486436865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0.0351382486436865</v>
      </c>
      <c r="AR82" s="24">
        <f t="shared" si="74"/>
        <v>7.82620833333333</v>
      </c>
      <c r="AS82" s="1">
        <f t="shared" si="75"/>
        <v>0.13</v>
      </c>
      <c r="AT82" s="2">
        <f t="shared" si="76"/>
        <v>2.66666666666667</v>
      </c>
      <c r="AU82" s="1">
        <f t="shared" si="77"/>
        <v>638.731601446126</v>
      </c>
    </row>
    <row r="83" s="1" customFormat="1" ht="16.8" spans="1:47">
      <c r="A83" s="6"/>
      <c r="B83" s="6"/>
      <c r="C83" s="8">
        <v>7</v>
      </c>
      <c r="D83" s="31">
        <v>27.8302580645161</v>
      </c>
      <c r="E83" s="12">
        <f t="shared" si="78"/>
        <v>26.4278</v>
      </c>
      <c r="F83" s="8" t="s">
        <v>109</v>
      </c>
      <c r="G83" s="6">
        <v>8</v>
      </c>
      <c r="H83" s="11">
        <f t="shared" si="60"/>
        <v>27.8302580645161</v>
      </c>
      <c r="I83" s="11">
        <f t="shared" si="61"/>
        <v>300.980258064516</v>
      </c>
      <c r="J83" s="11">
        <f t="shared" si="62"/>
        <v>0.47061238162777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0.19623607583396</v>
      </c>
      <c r="P83" s="11">
        <f t="shared" si="65"/>
        <v>0.0923511270095074</v>
      </c>
      <c r="Q83" s="15">
        <f t="shared" si="66"/>
        <v>0.012005646511236</v>
      </c>
      <c r="R83" s="11">
        <f t="shared" si="67"/>
        <v>0.0101740708333333</v>
      </c>
      <c r="S83" s="16">
        <f t="shared" si="68"/>
        <v>1.18002387715858</v>
      </c>
      <c r="T83" s="3">
        <v>0.01</v>
      </c>
      <c r="U83" s="17">
        <f t="shared" si="69"/>
        <v>0.0118002387715858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0.0367002387715858</v>
      </c>
      <c r="AR83" s="24">
        <f t="shared" si="74"/>
        <v>7.82620833333333</v>
      </c>
      <c r="AS83" s="1">
        <f t="shared" si="75"/>
        <v>0.13</v>
      </c>
      <c r="AT83" s="2">
        <f t="shared" si="76"/>
        <v>2.66666666666667</v>
      </c>
      <c r="AU83" s="1">
        <f t="shared" si="77"/>
        <v>667.124947567417</v>
      </c>
    </row>
    <row r="84" s="1" customFormat="1" ht="16.8" spans="1:47">
      <c r="A84" s="6"/>
      <c r="B84" s="6"/>
      <c r="C84" s="8">
        <v>8</v>
      </c>
      <c r="D84" s="31">
        <v>27.0211290322581</v>
      </c>
      <c r="E84" s="12">
        <f t="shared" si="78"/>
        <v>27.8302580645161</v>
      </c>
      <c r="F84" s="8" t="s">
        <v>109</v>
      </c>
      <c r="G84" s="6">
        <v>9</v>
      </c>
      <c r="H84" s="11">
        <f t="shared" si="60"/>
        <v>27.0211290322581</v>
      </c>
      <c r="I84" s="11">
        <f t="shared" si="61"/>
        <v>300.171129032258</v>
      </c>
      <c r="J84" s="11">
        <f t="shared" si="62"/>
        <v>0.431312442156778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0.182147032157786</v>
      </c>
      <c r="P84" s="11">
        <f t="shared" si="65"/>
        <v>0.0785622812715837</v>
      </c>
      <c r="Q84" s="15">
        <f t="shared" si="66"/>
        <v>0.0102130965653059</v>
      </c>
      <c r="R84" s="11">
        <f t="shared" si="67"/>
        <v>0.0101740708333333</v>
      </c>
      <c r="S84" s="16">
        <f t="shared" si="68"/>
        <v>1.00383580305385</v>
      </c>
      <c r="T84" s="3">
        <v>0.01</v>
      </c>
      <c r="U84" s="17">
        <f t="shared" si="69"/>
        <v>0.0100383580305385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0.0291383580305385</v>
      </c>
      <c r="AR84" s="24">
        <f t="shared" si="74"/>
        <v>7.82620833333333</v>
      </c>
      <c r="AS84" s="1">
        <f t="shared" si="75"/>
        <v>0.13</v>
      </c>
      <c r="AT84" s="2">
        <f t="shared" si="76"/>
        <v>2.66666666666667</v>
      </c>
      <c r="AU84" s="1">
        <f t="shared" si="77"/>
        <v>529.667550511243</v>
      </c>
    </row>
    <row r="85" s="1" customFormat="1" ht="16.8" spans="1:47">
      <c r="A85" s="6"/>
      <c r="B85" s="6"/>
      <c r="C85" s="8">
        <v>9</v>
      </c>
      <c r="D85" s="31">
        <v>25.6188666666667</v>
      </c>
      <c r="E85" s="12">
        <f t="shared" si="78"/>
        <v>27.0211290322581</v>
      </c>
      <c r="F85" s="8" t="s">
        <v>109</v>
      </c>
      <c r="G85" s="6">
        <v>10</v>
      </c>
      <c r="H85" s="11">
        <f t="shared" si="60"/>
        <v>25.6188666666667</v>
      </c>
      <c r="I85" s="11">
        <f t="shared" si="61"/>
        <v>298.768866666667</v>
      </c>
      <c r="J85" s="11">
        <f t="shared" si="62"/>
        <v>0.37040186631342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0.181846834219535</v>
      </c>
      <c r="P85" s="11">
        <f t="shared" si="65"/>
        <v>0.0673564067781029</v>
      </c>
      <c r="Q85" s="15">
        <f t="shared" si="66"/>
        <v>0.00875633288115337</v>
      </c>
      <c r="R85" s="11">
        <f t="shared" si="67"/>
        <v>0.0101740708333333</v>
      </c>
      <c r="S85" s="16">
        <f t="shared" si="68"/>
        <v>0.860651849647538</v>
      </c>
      <c r="T85" s="3">
        <v>0.01</v>
      </c>
      <c r="U85" s="17">
        <f t="shared" si="69"/>
        <v>0.00860651849647538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0.0277065184964754</v>
      </c>
      <c r="AR85" s="24">
        <f t="shared" si="74"/>
        <v>7.82620833333333</v>
      </c>
      <c r="AS85" s="1">
        <f t="shared" si="75"/>
        <v>0.13</v>
      </c>
      <c r="AT85" s="2">
        <f t="shared" si="76"/>
        <v>2.66666666666667</v>
      </c>
      <c r="AU85" s="1">
        <f t="shared" si="77"/>
        <v>503.640039354385</v>
      </c>
    </row>
    <row r="86" s="1" customFormat="1" ht="16.8" spans="1:47">
      <c r="A86" s="6"/>
      <c r="B86" s="6"/>
      <c r="C86" s="8">
        <v>10</v>
      </c>
      <c r="D86" s="31">
        <v>17.7843225806452</v>
      </c>
      <c r="E86" s="12">
        <f t="shared" si="78"/>
        <v>25.6188666666667</v>
      </c>
      <c r="F86" s="8" t="s">
        <v>109</v>
      </c>
      <c r="G86" s="6">
        <v>11</v>
      </c>
      <c r="H86" s="11">
        <f t="shared" si="60"/>
        <v>17.7843225806452</v>
      </c>
      <c r="I86" s="11">
        <f t="shared" si="61"/>
        <v>290.934322580645</v>
      </c>
      <c r="J86" s="11">
        <f t="shared" si="62"/>
        <v>0.154004731953148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0.108765906069361</v>
      </c>
      <c r="O86" s="11">
        <f t="shared" si="79"/>
        <v>0.0839866047054049</v>
      </c>
      <c r="P86" s="11">
        <f t="shared" si="65"/>
        <v>0.0129343345453109</v>
      </c>
      <c r="Q86" s="15">
        <f t="shared" si="66"/>
        <v>0.00168146349089042</v>
      </c>
      <c r="R86" s="11">
        <f t="shared" si="67"/>
        <v>0.0101740708333333</v>
      </c>
      <c r="S86" s="16">
        <f t="shared" si="68"/>
        <v>0.16526948931606</v>
      </c>
      <c r="T86" s="3">
        <v>0.01</v>
      </c>
      <c r="U86" s="17">
        <f t="shared" si="69"/>
        <v>0.0016526948931606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0.0132526948931606</v>
      </c>
      <c r="AR86" s="24">
        <f t="shared" si="74"/>
        <v>7.82620833333333</v>
      </c>
      <c r="AS86" s="1">
        <f t="shared" si="75"/>
        <v>0.13</v>
      </c>
      <c r="AT86" s="2">
        <f t="shared" si="76"/>
        <v>2.66666666666667</v>
      </c>
      <c r="AU86" s="1">
        <f t="shared" si="77"/>
        <v>240.903157081687</v>
      </c>
    </row>
    <row r="87" s="1" customFormat="1" ht="16.8" spans="1:48">
      <c r="A87" s="6"/>
      <c r="B87" s="6"/>
      <c r="C87" s="8">
        <v>11</v>
      </c>
      <c r="D87" s="31">
        <v>11.7403666666667</v>
      </c>
      <c r="E87" s="12">
        <f t="shared" si="78"/>
        <v>17.7843225806452</v>
      </c>
      <c r="F87" s="8" t="s">
        <v>111</v>
      </c>
      <c r="G87" s="6">
        <v>12</v>
      </c>
      <c r="H87" s="11">
        <f t="shared" si="60"/>
        <v>11.7403666666667</v>
      </c>
      <c r="I87" s="11">
        <f t="shared" si="61"/>
        <v>284.890366666667</v>
      </c>
      <c r="J87" s="11">
        <f t="shared" si="62"/>
        <v>0.0757147926364289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0.149314353493427</v>
      </c>
      <c r="P87" s="11">
        <f t="shared" si="65"/>
        <v>0.0113053053123973</v>
      </c>
      <c r="Q87" s="15">
        <f t="shared" si="66"/>
        <v>0.00146968969061165</v>
      </c>
      <c r="R87" s="11">
        <f t="shared" si="67"/>
        <v>0.0101740708333333</v>
      </c>
      <c r="S87" s="16">
        <f t="shared" si="68"/>
        <v>0.144454438610404</v>
      </c>
      <c r="T87" s="3">
        <v>0.01</v>
      </c>
      <c r="U87" s="17">
        <f t="shared" si="69"/>
        <v>0.00144454438610404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0.013044544386104</v>
      </c>
      <c r="AR87" s="24">
        <f t="shared" si="74"/>
        <v>7.82620833333333</v>
      </c>
      <c r="AS87" s="1">
        <f t="shared" si="75"/>
        <v>0.13</v>
      </c>
      <c r="AT87" s="2">
        <f t="shared" si="76"/>
        <v>2.66666666666667</v>
      </c>
      <c r="AU87" s="1">
        <f t="shared" si="77"/>
        <v>237.119465183372</v>
      </c>
      <c r="AV87" s="1">
        <f>SUM(AU76:AU87)</f>
        <v>4707.05835652638</v>
      </c>
    </row>
    <row r="88" s="1" customFormat="1" ht="16.8" spans="1:46">
      <c r="A88" s="6"/>
      <c r="B88" s="6"/>
      <c r="C88" s="8">
        <v>12</v>
      </c>
      <c r="D88" s="31">
        <v>6.32474193548387</v>
      </c>
      <c r="E88" s="12">
        <f t="shared" si="78"/>
        <v>11.7403666666667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4.01774193548387</v>
      </c>
      <c r="E91" s="8"/>
      <c r="F91" s="8"/>
      <c r="G91" s="6">
        <v>1</v>
      </c>
      <c r="H91" s="11">
        <f t="shared" ref="H91:H102" si="80">E92</f>
        <v>4.01774193548387</v>
      </c>
      <c r="I91" s="11">
        <f t="shared" ref="I91:I102" si="81">H91+273.15</f>
        <v>277.167741935484</v>
      </c>
      <c r="J91" s="11">
        <f t="shared" ref="J91:J102" si="82">EXP(($C$18*(I91-$C$16))/($C$19*I91*$C$16))</f>
        <v>0.0292156122828933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0.00221804928451726</v>
      </c>
      <c r="Q91" s="15">
        <f t="shared" ref="Q91:Q102" si="86">P91*$B$93</f>
        <v>0.000399248871213107</v>
      </c>
      <c r="R91" s="11">
        <f t="shared" ref="R91:R102" si="87">L91*$B$93</f>
        <v>0.0136656</v>
      </c>
      <c r="S91" s="16">
        <f t="shared" ref="S91:S102" si="88">Q91/R91</f>
        <v>0.0292156122828933</v>
      </c>
      <c r="T91" s="3">
        <v>0.01</v>
      </c>
      <c r="U91" s="17">
        <f t="shared" ref="U91:U102" si="89">S91*T91</f>
        <v>0.000292156122828933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0.0150921561228289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144.166666666667</v>
      </c>
      <c r="AU91" s="1">
        <f t="shared" ref="AU91:AU102" si="96">AT91*10000*AS91*0.67*AR91*AQ91</f>
        <v>19921.3907228525</v>
      </c>
    </row>
    <row r="92" s="1" customFormat="1" ht="16.8" spans="1:47">
      <c r="A92" s="6" t="s">
        <v>110</v>
      </c>
      <c r="B92" s="6">
        <v>1</v>
      </c>
      <c r="C92" s="8">
        <v>1</v>
      </c>
      <c r="D92" s="31">
        <v>4.15464516129032</v>
      </c>
      <c r="E92" s="12">
        <f t="shared" ref="E92:E103" si="97">D91</f>
        <v>4.01774193548387</v>
      </c>
      <c r="F92" s="8" t="s">
        <v>109</v>
      </c>
      <c r="G92" s="6">
        <v>2</v>
      </c>
      <c r="H92" s="11">
        <f t="shared" si="80"/>
        <v>4.15464516129032</v>
      </c>
      <c r="I92" s="11">
        <f t="shared" si="81"/>
        <v>277.30464516129</v>
      </c>
      <c r="J92" s="11">
        <f t="shared" si="82"/>
        <v>0.029726724290982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0.149621950715483</v>
      </c>
      <c r="P92" s="11">
        <f t="shared" si="85"/>
        <v>0.00444777047679806</v>
      </c>
      <c r="Q92" s="15">
        <f t="shared" si="86"/>
        <v>0.00080059868582365</v>
      </c>
      <c r="R92" s="11">
        <f t="shared" si="87"/>
        <v>0.0136656</v>
      </c>
      <c r="S92" s="16">
        <f t="shared" si="88"/>
        <v>0.0585849641306383</v>
      </c>
      <c r="T92" s="3">
        <v>0.01</v>
      </c>
      <c r="U92" s="17">
        <f t="shared" si="89"/>
        <v>0.000585849641306383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0.0153858496413064</v>
      </c>
      <c r="AR92" s="24">
        <f t="shared" si="93"/>
        <v>7.592</v>
      </c>
      <c r="AS92" s="1">
        <f t="shared" si="94"/>
        <v>0.18</v>
      </c>
      <c r="AT92" s="2">
        <f t="shared" si="95"/>
        <v>144.166666666667</v>
      </c>
      <c r="AU92" s="1">
        <f t="shared" si="96"/>
        <v>20309.0611979485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31">
        <v>9.88792857142857</v>
      </c>
      <c r="E93" s="12">
        <f t="shared" si="97"/>
        <v>4.15464516129032</v>
      </c>
      <c r="F93" s="8" t="s">
        <v>109</v>
      </c>
      <c r="G93" s="6">
        <v>3</v>
      </c>
      <c r="H93" s="11">
        <f t="shared" si="80"/>
        <v>9.88792857142857</v>
      </c>
      <c r="I93" s="11">
        <f t="shared" si="81"/>
        <v>283.037928571429</v>
      </c>
      <c r="J93" s="11">
        <f t="shared" si="82"/>
        <v>0.0605390400559923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0.221094180238685</v>
      </c>
      <c r="P93" s="11">
        <f t="shared" si="85"/>
        <v>0.0133848294336165</v>
      </c>
      <c r="Q93" s="15">
        <f t="shared" si="86"/>
        <v>0.00240926929805097</v>
      </c>
      <c r="R93" s="11">
        <f t="shared" si="87"/>
        <v>0.0136656</v>
      </c>
      <c r="S93" s="16">
        <f t="shared" si="88"/>
        <v>0.176301757555539</v>
      </c>
      <c r="T93" s="3">
        <v>0.01</v>
      </c>
      <c r="U93" s="17">
        <f t="shared" si="89"/>
        <v>0.00176301757555539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0.0165630175755554</v>
      </c>
      <c r="AR93" s="24">
        <f t="shared" si="93"/>
        <v>7.592</v>
      </c>
      <c r="AS93" s="1">
        <f t="shared" si="94"/>
        <v>0.18</v>
      </c>
      <c r="AT93" s="2">
        <f t="shared" si="95"/>
        <v>144.166666666667</v>
      </c>
      <c r="AU93" s="1">
        <f t="shared" si="96"/>
        <v>21862.9029534758</v>
      </c>
    </row>
    <row r="94" s="1" customFormat="1" ht="16.8" spans="1:47">
      <c r="A94" s="6"/>
      <c r="B94" s="6"/>
      <c r="C94" s="8">
        <v>3</v>
      </c>
      <c r="D94" s="31">
        <v>11.6872903225806</v>
      </c>
      <c r="E94" s="12">
        <f t="shared" si="97"/>
        <v>9.88792857142857</v>
      </c>
      <c r="F94" s="8" t="s">
        <v>109</v>
      </c>
      <c r="G94" s="6">
        <v>4</v>
      </c>
      <c r="H94" s="11">
        <f t="shared" si="80"/>
        <v>11.6872903225806</v>
      </c>
      <c r="I94" s="11">
        <f t="shared" si="81"/>
        <v>284.837290322581</v>
      </c>
      <c r="J94" s="11">
        <f t="shared" si="82"/>
        <v>0.0752341296187642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0.283629350805068</v>
      </c>
      <c r="P94" s="11">
        <f t="shared" si="85"/>
        <v>0.0213386073421544</v>
      </c>
      <c r="Q94" s="15">
        <f t="shared" si="86"/>
        <v>0.0038409493215878</v>
      </c>
      <c r="R94" s="11">
        <f t="shared" si="87"/>
        <v>0.0136656</v>
      </c>
      <c r="S94" s="16">
        <f t="shared" si="88"/>
        <v>0.28106700924861</v>
      </c>
      <c r="T94" s="3">
        <v>0.01</v>
      </c>
      <c r="U94" s="17">
        <f t="shared" si="89"/>
        <v>0.0028106700924861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0.0299106700924861</v>
      </c>
      <c r="AR94" s="24">
        <f t="shared" si="93"/>
        <v>7.592</v>
      </c>
      <c r="AS94" s="1">
        <f t="shared" si="94"/>
        <v>0.18</v>
      </c>
      <c r="AT94" s="2">
        <f t="shared" si="95"/>
        <v>144.166666666667</v>
      </c>
      <c r="AU94" s="1">
        <f t="shared" si="96"/>
        <v>39481.5784335437</v>
      </c>
    </row>
    <row r="95" s="1" customFormat="1" ht="16.8" spans="1:47">
      <c r="A95" s="6"/>
      <c r="B95" s="6"/>
      <c r="C95" s="8">
        <v>4</v>
      </c>
      <c r="D95" s="31">
        <v>15.8681333333333</v>
      </c>
      <c r="E95" s="12">
        <f t="shared" si="97"/>
        <v>11.6872903225806</v>
      </c>
      <c r="F95" s="8" t="s">
        <v>109</v>
      </c>
      <c r="G95" s="6">
        <v>5</v>
      </c>
      <c r="H95" s="11">
        <f t="shared" si="80"/>
        <v>15.8681333333333</v>
      </c>
      <c r="I95" s="11">
        <f t="shared" si="81"/>
        <v>289.018133333333</v>
      </c>
      <c r="J95" s="11">
        <f t="shared" si="82"/>
        <v>0.123358552708187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0.249176206289768</v>
      </c>
      <c r="O95" s="11">
        <f t="shared" si="98"/>
        <v>0.0890345371731457</v>
      </c>
      <c r="P95" s="11">
        <f t="shared" si="85"/>
        <v>0.0109831716467225</v>
      </c>
      <c r="Q95" s="15">
        <f t="shared" si="86"/>
        <v>0.00197697089641005</v>
      </c>
      <c r="R95" s="11">
        <f t="shared" si="87"/>
        <v>0.0136656</v>
      </c>
      <c r="S95" s="16">
        <f t="shared" si="88"/>
        <v>0.144667698191814</v>
      </c>
      <c r="T95" s="3">
        <v>0.01</v>
      </c>
      <c r="U95" s="17">
        <f t="shared" si="89"/>
        <v>0.00144667698191814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0.0285466769819181</v>
      </c>
      <c r="AR95" s="24">
        <f t="shared" si="93"/>
        <v>7.592</v>
      </c>
      <c r="AS95" s="1">
        <f t="shared" si="94"/>
        <v>0.18</v>
      </c>
      <c r="AT95" s="2">
        <f t="shared" si="95"/>
        <v>144.166666666667</v>
      </c>
      <c r="AU95" s="1">
        <f t="shared" si="96"/>
        <v>37681.1306063574</v>
      </c>
    </row>
    <row r="96" s="1" customFormat="1" ht="16.8" spans="1:47">
      <c r="A96" s="6"/>
      <c r="B96" s="6"/>
      <c r="C96" s="8">
        <v>5</v>
      </c>
      <c r="D96" s="31">
        <v>21.8761612903226</v>
      </c>
      <c r="E96" s="12">
        <f t="shared" si="97"/>
        <v>15.8681333333333</v>
      </c>
      <c r="F96" s="8" t="s">
        <v>111</v>
      </c>
      <c r="G96" s="6">
        <v>6</v>
      </c>
      <c r="H96" s="11">
        <f t="shared" si="80"/>
        <v>21.8761612903226</v>
      </c>
      <c r="I96" s="11">
        <f t="shared" si="81"/>
        <v>295.026161290323</v>
      </c>
      <c r="J96" s="11">
        <f t="shared" si="82"/>
        <v>0.244974754400248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0.153971365526423</v>
      </c>
      <c r="P96" s="11">
        <f t="shared" si="85"/>
        <v>0.0377190974545063</v>
      </c>
      <c r="Q96" s="15">
        <f t="shared" si="86"/>
        <v>0.00678943754181113</v>
      </c>
      <c r="R96" s="11">
        <f t="shared" si="87"/>
        <v>0.0136656</v>
      </c>
      <c r="S96" s="16">
        <f t="shared" si="88"/>
        <v>0.496826889548292</v>
      </c>
      <c r="T96" s="3">
        <v>0.01</v>
      </c>
      <c r="U96" s="17">
        <f t="shared" si="89"/>
        <v>0.00496826889548292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0.0320682688954829</v>
      </c>
      <c r="AR96" s="24">
        <f t="shared" si="93"/>
        <v>7.592</v>
      </c>
      <c r="AS96" s="1">
        <f t="shared" si="94"/>
        <v>0.18</v>
      </c>
      <c r="AT96" s="2">
        <f t="shared" si="95"/>
        <v>144.166666666667</v>
      </c>
      <c r="AU96" s="1">
        <f t="shared" si="96"/>
        <v>42329.5723469277</v>
      </c>
    </row>
    <row r="97" s="1" customFormat="1" ht="16.8" spans="1:47">
      <c r="A97" s="6"/>
      <c r="B97" s="6"/>
      <c r="C97" s="8">
        <v>6</v>
      </c>
      <c r="D97" s="31">
        <v>26.4278</v>
      </c>
      <c r="E97" s="12">
        <f t="shared" si="97"/>
        <v>21.8761612903226</v>
      </c>
      <c r="F97" s="8" t="s">
        <v>109</v>
      </c>
      <c r="G97" s="6">
        <v>7</v>
      </c>
      <c r="H97" s="11">
        <f t="shared" si="80"/>
        <v>26.4278</v>
      </c>
      <c r="I97" s="11">
        <f t="shared" si="81"/>
        <v>299.5778</v>
      </c>
      <c r="J97" s="11">
        <f t="shared" si="82"/>
        <v>0.404474508641273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0.192172268071917</v>
      </c>
      <c r="P97" s="11">
        <f t="shared" si="85"/>
        <v>0.0777287837028676</v>
      </c>
      <c r="Q97" s="15">
        <f t="shared" si="86"/>
        <v>0.0139911810665162</v>
      </c>
      <c r="R97" s="11">
        <f t="shared" si="87"/>
        <v>0.0136656</v>
      </c>
      <c r="S97" s="16">
        <f t="shared" si="88"/>
        <v>1.02382486436865</v>
      </c>
      <c r="T97" s="3">
        <v>0.01</v>
      </c>
      <c r="U97" s="17">
        <f t="shared" si="89"/>
        <v>0.0102382486436865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0.0447382486436865</v>
      </c>
      <c r="AR97" s="24">
        <f t="shared" si="93"/>
        <v>7.592</v>
      </c>
      <c r="AS97" s="1">
        <f t="shared" si="94"/>
        <v>0.18</v>
      </c>
      <c r="AT97" s="2">
        <f t="shared" si="95"/>
        <v>144.166666666667</v>
      </c>
      <c r="AU97" s="1">
        <f t="shared" si="96"/>
        <v>59053.7312384991</v>
      </c>
    </row>
    <row r="98" s="1" customFormat="1" ht="16.8" spans="1:47">
      <c r="A98" s="6"/>
      <c r="B98" s="6"/>
      <c r="C98" s="8">
        <v>7</v>
      </c>
      <c r="D98" s="31">
        <v>27.8302580645161</v>
      </c>
      <c r="E98" s="12">
        <f t="shared" si="97"/>
        <v>26.4278</v>
      </c>
      <c r="F98" s="8" t="s">
        <v>109</v>
      </c>
      <c r="G98" s="6">
        <v>8</v>
      </c>
      <c r="H98" s="11">
        <f t="shared" si="80"/>
        <v>27.8302580645161</v>
      </c>
      <c r="I98" s="11">
        <f t="shared" si="81"/>
        <v>300.980258064516</v>
      </c>
      <c r="J98" s="11">
        <f t="shared" si="82"/>
        <v>0.47061238162777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0.190363484369049</v>
      </c>
      <c r="P98" s="11">
        <f t="shared" si="85"/>
        <v>0.089587412753879</v>
      </c>
      <c r="Q98" s="15">
        <f t="shared" si="86"/>
        <v>0.0161257342956982</v>
      </c>
      <c r="R98" s="11">
        <f t="shared" si="87"/>
        <v>0.0136656</v>
      </c>
      <c r="S98" s="16">
        <f t="shared" si="88"/>
        <v>1.18002387715857</v>
      </c>
      <c r="T98" s="3">
        <v>0.01</v>
      </c>
      <c r="U98" s="17">
        <f t="shared" si="89"/>
        <v>0.0118002387715857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0.0463002387715857</v>
      </c>
      <c r="AR98" s="24">
        <f t="shared" si="93"/>
        <v>7.592</v>
      </c>
      <c r="AS98" s="1">
        <f t="shared" si="94"/>
        <v>0.18</v>
      </c>
      <c r="AT98" s="2">
        <f t="shared" si="95"/>
        <v>144.166666666667</v>
      </c>
      <c r="AU98" s="1">
        <f t="shared" si="96"/>
        <v>61115.5317784531</v>
      </c>
    </row>
    <row r="99" s="1" customFormat="1" ht="16.8" spans="1:47">
      <c r="A99" s="6"/>
      <c r="B99" s="6"/>
      <c r="C99" s="8">
        <v>8</v>
      </c>
      <c r="D99" s="31">
        <v>27.0211290322581</v>
      </c>
      <c r="E99" s="12">
        <f t="shared" si="97"/>
        <v>27.8302580645161</v>
      </c>
      <c r="F99" s="8" t="s">
        <v>109</v>
      </c>
      <c r="G99" s="6">
        <v>9</v>
      </c>
      <c r="H99" s="11">
        <f t="shared" si="80"/>
        <v>27.0211290322581</v>
      </c>
      <c r="I99" s="11">
        <f t="shared" si="81"/>
        <v>300.171129032258</v>
      </c>
      <c r="J99" s="11">
        <f t="shared" si="82"/>
        <v>0.431312442156778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0.17669607161517</v>
      </c>
      <c r="P99" s="11">
        <f t="shared" si="85"/>
        <v>0.076211214167848</v>
      </c>
      <c r="Q99" s="15">
        <f t="shared" si="86"/>
        <v>0.0137180185502126</v>
      </c>
      <c r="R99" s="11">
        <f t="shared" si="87"/>
        <v>0.0136656</v>
      </c>
      <c r="S99" s="16">
        <f t="shared" si="88"/>
        <v>1.00383580305385</v>
      </c>
      <c r="T99" s="3">
        <v>0.01</v>
      </c>
      <c r="U99" s="17">
        <f t="shared" si="89"/>
        <v>0.0100383580305385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0.0371383580305385</v>
      </c>
      <c r="AR99" s="24">
        <f t="shared" si="93"/>
        <v>7.592</v>
      </c>
      <c r="AS99" s="1">
        <f t="shared" si="94"/>
        <v>0.18</v>
      </c>
      <c r="AT99" s="2">
        <f t="shared" si="95"/>
        <v>144.166666666667</v>
      </c>
      <c r="AU99" s="1">
        <f t="shared" si="96"/>
        <v>49022.0042192929</v>
      </c>
    </row>
    <row r="100" s="1" customFormat="1" ht="16.8" spans="1:47">
      <c r="A100" s="6"/>
      <c r="B100" s="6"/>
      <c r="C100" s="8">
        <v>9</v>
      </c>
      <c r="D100" s="31">
        <v>25.6188666666667</v>
      </c>
      <c r="E100" s="12">
        <f t="shared" si="97"/>
        <v>27.0211290322581</v>
      </c>
      <c r="F100" s="8" t="s">
        <v>109</v>
      </c>
      <c r="G100" s="6">
        <v>10</v>
      </c>
      <c r="H100" s="11">
        <f t="shared" si="80"/>
        <v>25.6188666666667</v>
      </c>
      <c r="I100" s="11">
        <f t="shared" si="81"/>
        <v>298.768866666667</v>
      </c>
      <c r="J100" s="11">
        <f t="shared" si="82"/>
        <v>0.37040186631342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0.176404857447322</v>
      </c>
      <c r="P100" s="11">
        <f t="shared" si="85"/>
        <v>0.0653406884252409</v>
      </c>
      <c r="Q100" s="15">
        <f t="shared" si="86"/>
        <v>0.0117613239165434</v>
      </c>
      <c r="R100" s="11">
        <f t="shared" si="87"/>
        <v>0.0136656</v>
      </c>
      <c r="S100" s="16">
        <f t="shared" si="88"/>
        <v>0.860651849647536</v>
      </c>
      <c r="T100" s="3">
        <v>0.01</v>
      </c>
      <c r="U100" s="17">
        <f t="shared" si="89"/>
        <v>0.00860651849647536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0.0357065184964754</v>
      </c>
      <c r="AR100" s="24">
        <f t="shared" si="93"/>
        <v>7.592</v>
      </c>
      <c r="AS100" s="1">
        <f t="shared" si="94"/>
        <v>0.18</v>
      </c>
      <c r="AT100" s="2">
        <f t="shared" si="95"/>
        <v>144.166666666667</v>
      </c>
      <c r="AU100" s="1">
        <f t="shared" si="96"/>
        <v>47132.0002610546</v>
      </c>
    </row>
    <row r="101" s="1" customFormat="1" ht="16.8" spans="1:47">
      <c r="A101" s="6"/>
      <c r="B101" s="6"/>
      <c r="C101" s="8">
        <v>10</v>
      </c>
      <c r="D101" s="31">
        <v>17.7843225806452</v>
      </c>
      <c r="E101" s="12">
        <f t="shared" si="97"/>
        <v>25.6188666666667</v>
      </c>
      <c r="F101" s="8" t="s">
        <v>109</v>
      </c>
      <c r="G101" s="6">
        <v>11</v>
      </c>
      <c r="H101" s="11">
        <f t="shared" si="80"/>
        <v>17.7843225806452</v>
      </c>
      <c r="I101" s="11">
        <f t="shared" si="81"/>
        <v>290.934322580645</v>
      </c>
      <c r="J101" s="11">
        <f t="shared" si="82"/>
        <v>0.154004731953148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0.105510960570977</v>
      </c>
      <c r="O101" s="11">
        <f t="shared" si="98"/>
        <v>0.0814732084511041</v>
      </c>
      <c r="P101" s="11">
        <f t="shared" si="85"/>
        <v>0.0125472596288753</v>
      </c>
      <c r="Q101" s="15">
        <f t="shared" si="86"/>
        <v>0.00225850673319755</v>
      </c>
      <c r="R101" s="11">
        <f t="shared" si="87"/>
        <v>0.0136656</v>
      </c>
      <c r="S101" s="16">
        <f t="shared" si="88"/>
        <v>0.16526948931606</v>
      </c>
      <c r="T101" s="3">
        <v>0.01</v>
      </c>
      <c r="U101" s="17">
        <f t="shared" si="89"/>
        <v>0.0016526948931606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0.0164526948931606</v>
      </c>
      <c r="AR101" s="24">
        <f t="shared" si="93"/>
        <v>7.592</v>
      </c>
      <c r="AS101" s="1">
        <f t="shared" si="94"/>
        <v>0.18</v>
      </c>
      <c r="AT101" s="2">
        <f t="shared" si="95"/>
        <v>144.166666666667</v>
      </c>
      <c r="AU101" s="1">
        <f t="shared" si="96"/>
        <v>21717.2788793744</v>
      </c>
    </row>
    <row r="102" s="1" customFormat="1" ht="16.8" spans="1:48">
      <c r="A102" s="6"/>
      <c r="B102" s="6"/>
      <c r="C102" s="8">
        <v>11</v>
      </c>
      <c r="D102" s="31">
        <v>11.7403666666667</v>
      </c>
      <c r="E102" s="12">
        <f t="shared" si="97"/>
        <v>17.7843225806452</v>
      </c>
      <c r="F102" s="8" t="s">
        <v>111</v>
      </c>
      <c r="G102" s="6">
        <v>12</v>
      </c>
      <c r="H102" s="11">
        <f t="shared" si="80"/>
        <v>11.7403666666667</v>
      </c>
      <c r="I102" s="11">
        <f t="shared" si="81"/>
        <v>284.890366666667</v>
      </c>
      <c r="J102" s="11">
        <f t="shared" si="82"/>
        <v>0.0757147926364289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0.144845948822229</v>
      </c>
      <c r="P102" s="11">
        <f t="shared" si="85"/>
        <v>0.0109669809793019</v>
      </c>
      <c r="Q102" s="15">
        <f t="shared" si="86"/>
        <v>0.00197405657627433</v>
      </c>
      <c r="R102" s="11">
        <f t="shared" si="87"/>
        <v>0.0136656</v>
      </c>
      <c r="S102" s="16">
        <f t="shared" si="88"/>
        <v>0.144454438610404</v>
      </c>
      <c r="T102" s="3">
        <v>0.01</v>
      </c>
      <c r="U102" s="17">
        <f t="shared" si="89"/>
        <v>0.00144454438610404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0.016244544386104</v>
      </c>
      <c r="AR102" s="24">
        <f t="shared" si="93"/>
        <v>7.592</v>
      </c>
      <c r="AS102" s="1">
        <f t="shared" si="94"/>
        <v>0.18</v>
      </c>
      <c r="AT102" s="2">
        <f t="shared" si="95"/>
        <v>144.166666666667</v>
      </c>
      <c r="AU102" s="1">
        <f t="shared" si="96"/>
        <v>21442.5237319663</v>
      </c>
      <c r="AV102" s="1">
        <f>SUM(AU91:AU102)</f>
        <v>441068.706369746</v>
      </c>
    </row>
    <row r="103" s="1" customFormat="1" ht="16.8" spans="1:46">
      <c r="A103" s="6"/>
      <c r="B103" s="6"/>
      <c r="C103" s="8">
        <v>12</v>
      </c>
      <c r="D103" s="31">
        <v>6.32474193548387</v>
      </c>
      <c r="E103" s="12">
        <f t="shared" si="97"/>
        <v>11.7403666666667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ht="16.8" spans="1:79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ht="16.8" spans="1:79">
      <c r="A107" s="6" t="s">
        <v>107</v>
      </c>
      <c r="B107" s="6">
        <f>F9</f>
        <v>122.786</v>
      </c>
      <c r="C107" s="8" t="s">
        <v>108</v>
      </c>
      <c r="D107" s="9">
        <v>4.01774193548387</v>
      </c>
      <c r="E107" s="8"/>
      <c r="F107" s="8"/>
      <c r="G107" s="6">
        <v>1</v>
      </c>
      <c r="H107" s="11">
        <f t="shared" ref="H107:H118" si="99">E108</f>
        <v>4.01774193548387</v>
      </c>
      <c r="I107" s="11">
        <f t="shared" ref="I107:I118" si="100">H107+273.15</f>
        <v>277.167741935484</v>
      </c>
      <c r="J107" s="11">
        <f t="shared" ref="J107:J118" si="101">EXP(($C$18*(I107-$C$16))/($C$19*I107*$C$16))</f>
        <v>0.0292156122828933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0.0807135338197651</v>
      </c>
      <c r="Q107" s="15">
        <f t="shared" ref="Q107:Q118" si="105">P107*$B$109</f>
        <v>0.0234069248077319</v>
      </c>
      <c r="R107" s="11">
        <f t="shared" ref="R107:R118" si="106">L107*$B$109</f>
        <v>0.80117865</v>
      </c>
      <c r="S107" s="16">
        <f t="shared" ref="S107:S118" si="107">Q107/R107</f>
        <v>0.0292156122828933</v>
      </c>
      <c r="T107" s="3">
        <v>0.27</v>
      </c>
      <c r="U107" s="17">
        <f t="shared" ref="U107:U118" si="108">S107*T107</f>
        <v>0.00788821531638119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0.227932680235973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250</v>
      </c>
      <c r="AF107" s="1">
        <f t="shared" ref="AF107:AF118" si="113">AE107*10000*AC107*AB107</f>
        <v>5830612.93238631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ht="16.8" spans="1:79">
      <c r="A108" s="6" t="s">
        <v>110</v>
      </c>
      <c r="B108" s="6">
        <v>27</v>
      </c>
      <c r="C108" s="8">
        <v>1</v>
      </c>
      <c r="D108" s="31">
        <v>4.15464516129032</v>
      </c>
      <c r="E108" s="12">
        <f t="shared" ref="E108:E119" si="114">D107</f>
        <v>4.01774193548387</v>
      </c>
      <c r="F108" s="8" t="s">
        <v>109</v>
      </c>
      <c r="G108" s="6">
        <v>2</v>
      </c>
      <c r="H108" s="11">
        <f t="shared" si="99"/>
        <v>4.15464516129032</v>
      </c>
      <c r="I108" s="11">
        <f t="shared" si="100"/>
        <v>277.30464516129</v>
      </c>
      <c r="J108" s="11">
        <f t="shared" si="101"/>
        <v>0.029726724290982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5.44465646618024</v>
      </c>
      <c r="P108" s="11">
        <f t="shared" si="104"/>
        <v>0.161851801629252</v>
      </c>
      <c r="Q108" s="15">
        <f t="shared" si="105"/>
        <v>0.0469370224724832</v>
      </c>
      <c r="R108" s="11">
        <f t="shared" si="106"/>
        <v>0.80117865</v>
      </c>
      <c r="S108" s="16">
        <f t="shared" si="107"/>
        <v>0.0585849641306383</v>
      </c>
      <c r="T108" s="3">
        <v>0.27</v>
      </c>
      <c r="U108" s="17">
        <f t="shared" si="108"/>
        <v>0.0158179403152723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0.229473425803257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250</v>
      </c>
      <c r="AF108" s="1">
        <f t="shared" si="113"/>
        <v>5870025.84597475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ht="16.8" spans="1:79">
      <c r="A109" s="6" t="s">
        <v>72</v>
      </c>
      <c r="B109" s="6">
        <f>G9</f>
        <v>0.29</v>
      </c>
      <c r="C109" s="8">
        <v>2</v>
      </c>
      <c r="D109" s="31">
        <v>9.88792857142857</v>
      </c>
      <c r="E109" s="12">
        <f t="shared" si="114"/>
        <v>4.15464516129032</v>
      </c>
      <c r="F109" s="8" t="s">
        <v>109</v>
      </c>
      <c r="G109" s="6">
        <v>3</v>
      </c>
      <c r="H109" s="11">
        <f t="shared" si="99"/>
        <v>9.88792857142857</v>
      </c>
      <c r="I109" s="11">
        <f t="shared" si="100"/>
        <v>283.037928571429</v>
      </c>
      <c r="J109" s="11">
        <f t="shared" si="101"/>
        <v>0.0605390400559923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8.04548966455098</v>
      </c>
      <c r="P109" s="11">
        <f t="shared" si="104"/>
        <v>0.487066221072324</v>
      </c>
      <c r="Q109" s="15">
        <f t="shared" si="105"/>
        <v>0.141249204110974</v>
      </c>
      <c r="R109" s="11">
        <f t="shared" si="106"/>
        <v>0.80117865</v>
      </c>
      <c r="S109" s="16">
        <f t="shared" si="107"/>
        <v>0.176301757555539</v>
      </c>
      <c r="T109" s="3">
        <v>0.27</v>
      </c>
      <c r="U109" s="17">
        <f t="shared" si="108"/>
        <v>0.0476014745399955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0.235648966503121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250</v>
      </c>
      <c r="AF109" s="1">
        <f t="shared" si="113"/>
        <v>6027998.75021923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ht="16.8" spans="1:79">
      <c r="A110" s="6"/>
      <c r="B110" s="6"/>
      <c r="C110" s="8">
        <v>3</v>
      </c>
      <c r="D110" s="31">
        <v>11.6872903225806</v>
      </c>
      <c r="E110" s="12">
        <f t="shared" si="114"/>
        <v>9.88792857142857</v>
      </c>
      <c r="F110" s="8" t="s">
        <v>109</v>
      </c>
      <c r="G110" s="6">
        <v>4</v>
      </c>
      <c r="H110" s="11">
        <f t="shared" si="99"/>
        <v>11.6872903225806</v>
      </c>
      <c r="I110" s="11">
        <f t="shared" si="100"/>
        <v>284.837290322581</v>
      </c>
      <c r="J110" s="11">
        <f t="shared" si="101"/>
        <v>0.0752341296187642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10.3211084434787</v>
      </c>
      <c r="P110" s="11">
        <f t="shared" si="104"/>
        <v>0.776499610445995</v>
      </c>
      <c r="Q110" s="15">
        <f t="shared" si="105"/>
        <v>0.225184887029339</v>
      </c>
      <c r="R110" s="11">
        <f t="shared" si="106"/>
        <v>0.80117865</v>
      </c>
      <c r="S110" s="16">
        <f t="shared" si="107"/>
        <v>0.28106700924861</v>
      </c>
      <c r="T110" s="3">
        <v>0.27</v>
      </c>
      <c r="U110" s="17">
        <f t="shared" si="108"/>
        <v>0.0758880924971246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0.289945056372191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250</v>
      </c>
      <c r="AF110" s="1">
        <f t="shared" si="113"/>
        <v>7416915.35244082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ht="16.8" spans="1:79">
      <c r="A111" s="6"/>
      <c r="B111" s="6"/>
      <c r="C111" s="8">
        <v>4</v>
      </c>
      <c r="D111" s="31">
        <v>15.8681333333333</v>
      </c>
      <c r="E111" s="12">
        <f t="shared" si="114"/>
        <v>11.6872903225806</v>
      </c>
      <c r="F111" s="8" t="s">
        <v>109</v>
      </c>
      <c r="G111" s="6">
        <v>5</v>
      </c>
      <c r="H111" s="11">
        <f t="shared" si="99"/>
        <v>15.8681333333333</v>
      </c>
      <c r="I111" s="11">
        <f t="shared" si="100"/>
        <v>289.018133333333</v>
      </c>
      <c r="J111" s="11">
        <f t="shared" si="101"/>
        <v>0.123358552708187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9.06737839138103</v>
      </c>
      <c r="O111" s="11">
        <f t="shared" si="115"/>
        <v>3.23991544165163</v>
      </c>
      <c r="P111" s="11">
        <f t="shared" si="104"/>
        <v>0.399671279779051</v>
      </c>
      <c r="Q111" s="15">
        <f t="shared" si="105"/>
        <v>0.115904671135925</v>
      </c>
      <c r="R111" s="11">
        <f t="shared" si="106"/>
        <v>0.80117865</v>
      </c>
      <c r="S111" s="16">
        <f t="shared" si="107"/>
        <v>0.144667698191814</v>
      </c>
      <c r="T111" s="3">
        <v>0.27</v>
      </c>
      <c r="U111" s="17">
        <f t="shared" si="108"/>
        <v>0.0390602785117898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0.282789412114841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250</v>
      </c>
      <c r="AF111" s="1">
        <f t="shared" si="113"/>
        <v>7233870.99081937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ht="16.8" spans="1:79">
      <c r="A112" s="6"/>
      <c r="B112" s="6"/>
      <c r="C112" s="8">
        <v>5</v>
      </c>
      <c r="D112" s="31">
        <v>21.8761612903226</v>
      </c>
      <c r="E112" s="12">
        <f t="shared" si="114"/>
        <v>15.8681333333333</v>
      </c>
      <c r="F112" s="8" t="s">
        <v>111</v>
      </c>
      <c r="G112" s="6">
        <v>6</v>
      </c>
      <c r="H112" s="11">
        <f t="shared" si="99"/>
        <v>21.8761612903226</v>
      </c>
      <c r="I112" s="11">
        <f t="shared" si="100"/>
        <v>295.026161290323</v>
      </c>
      <c r="J112" s="11">
        <f t="shared" si="101"/>
        <v>0.244974754400248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5.60292916187258</v>
      </c>
      <c r="P112" s="11">
        <f t="shared" si="104"/>
        <v>1.37257619535172</v>
      </c>
      <c r="Q112" s="15">
        <f t="shared" si="105"/>
        <v>0.398047096651999</v>
      </c>
      <c r="R112" s="11">
        <f t="shared" si="106"/>
        <v>0.80117865</v>
      </c>
      <c r="S112" s="16">
        <f t="shared" si="107"/>
        <v>0.496826889548292</v>
      </c>
      <c r="T112" s="3">
        <v>0.27</v>
      </c>
      <c r="U112" s="17">
        <f t="shared" si="108"/>
        <v>0.134143260178039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0.316464035452593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250</v>
      </c>
      <c r="AF112" s="1">
        <f t="shared" si="113"/>
        <v>8095281.88689213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ht="16.8" spans="1:79">
      <c r="A113" s="6"/>
      <c r="B113" s="6"/>
      <c r="C113" s="8">
        <v>6</v>
      </c>
      <c r="D113" s="31">
        <v>26.4278</v>
      </c>
      <c r="E113" s="12">
        <f t="shared" si="114"/>
        <v>21.8761612903226</v>
      </c>
      <c r="F113" s="8" t="s">
        <v>109</v>
      </c>
      <c r="G113" s="6">
        <v>7</v>
      </c>
      <c r="H113" s="11">
        <f t="shared" si="99"/>
        <v>26.4278</v>
      </c>
      <c r="I113" s="11">
        <f t="shared" si="100"/>
        <v>299.5778</v>
      </c>
      <c r="J113" s="11">
        <f t="shared" si="101"/>
        <v>0.404474508641273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6.99303796652086</v>
      </c>
      <c r="P113" s="11">
        <f t="shared" si="104"/>
        <v>2.82850559541829</v>
      </c>
      <c r="Q113" s="15">
        <f t="shared" si="105"/>
        <v>0.820266622671305</v>
      </c>
      <c r="R113" s="11">
        <f t="shared" si="106"/>
        <v>0.80117865</v>
      </c>
      <c r="S113" s="16">
        <f t="shared" si="107"/>
        <v>1.02382486436865</v>
      </c>
      <c r="T113" s="3">
        <v>0.27</v>
      </c>
      <c r="U113" s="17">
        <f t="shared" si="108"/>
        <v>0.276432713379535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0.344110876209644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250</v>
      </c>
      <c r="AF113" s="1">
        <f t="shared" si="113"/>
        <v>8802499.59297448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ht="16.8" spans="1:79">
      <c r="A114" s="6"/>
      <c r="B114" s="6"/>
      <c r="C114" s="8">
        <v>7</v>
      </c>
      <c r="D114" s="31">
        <v>27.8302580645161</v>
      </c>
      <c r="E114" s="12">
        <f t="shared" si="114"/>
        <v>26.4278</v>
      </c>
      <c r="F114" s="8" t="s">
        <v>109</v>
      </c>
      <c r="G114" s="6">
        <v>8</v>
      </c>
      <c r="H114" s="11">
        <f t="shared" si="99"/>
        <v>27.8302580645161</v>
      </c>
      <c r="I114" s="11">
        <f t="shared" si="100"/>
        <v>300.980258064516</v>
      </c>
      <c r="J114" s="11">
        <f t="shared" si="101"/>
        <v>0.47061238162777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6.92721737110256</v>
      </c>
      <c r="P114" s="11">
        <f t="shared" si="104"/>
        <v>3.26003426506784</v>
      </c>
      <c r="Q114" s="15">
        <f t="shared" si="105"/>
        <v>0.945409936869673</v>
      </c>
      <c r="R114" s="11">
        <f t="shared" si="106"/>
        <v>0.80117865</v>
      </c>
      <c r="S114" s="16">
        <f t="shared" si="107"/>
        <v>1.18002387715857</v>
      </c>
      <c r="T114" s="3">
        <v>0.27</v>
      </c>
      <c r="U114" s="17">
        <f t="shared" si="108"/>
        <v>0.318606446832815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0.352305232619616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250</v>
      </c>
      <c r="AF114" s="1">
        <f t="shared" si="113"/>
        <v>9012114.64425673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ht="16.8" spans="1:79">
      <c r="A115" s="6"/>
      <c r="B115" s="6"/>
      <c r="C115" s="8">
        <v>8</v>
      </c>
      <c r="D115" s="31">
        <v>27.0211290322581</v>
      </c>
      <c r="E115" s="12">
        <f t="shared" si="114"/>
        <v>27.8302580645161</v>
      </c>
      <c r="F115" s="8" t="s">
        <v>109</v>
      </c>
      <c r="G115" s="6">
        <v>9</v>
      </c>
      <c r="H115" s="11">
        <f t="shared" si="99"/>
        <v>27.0211290322581</v>
      </c>
      <c r="I115" s="11">
        <f t="shared" si="100"/>
        <v>300.171129032258</v>
      </c>
      <c r="J115" s="11">
        <f t="shared" si="101"/>
        <v>0.431312442156778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6.42986810603473</v>
      </c>
      <c r="P115" s="11">
        <f t="shared" si="104"/>
        <v>2.77328211555981</v>
      </c>
      <c r="Q115" s="15">
        <f t="shared" si="105"/>
        <v>0.804251813512346</v>
      </c>
      <c r="R115" s="11">
        <f t="shared" si="106"/>
        <v>0.80117865</v>
      </c>
      <c r="S115" s="16">
        <f t="shared" si="107"/>
        <v>1.00383580305385</v>
      </c>
      <c r="T115" s="3">
        <v>0.27</v>
      </c>
      <c r="U115" s="17">
        <f t="shared" si="108"/>
        <v>0.271035666824538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0.327862230064008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250</v>
      </c>
      <c r="AF115" s="1">
        <f t="shared" si="113"/>
        <v>8386852.45429988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ht="16.8" spans="1:79">
      <c r="A116" s="6"/>
      <c r="B116" s="6"/>
      <c r="C116" s="8">
        <v>9</v>
      </c>
      <c r="D116" s="31">
        <v>25.6188666666667</v>
      </c>
      <c r="E116" s="12">
        <f t="shared" si="114"/>
        <v>27.0211290322581</v>
      </c>
      <c r="F116" s="8" t="s">
        <v>109</v>
      </c>
      <c r="G116" s="6">
        <v>10</v>
      </c>
      <c r="H116" s="11">
        <f t="shared" si="99"/>
        <v>25.6188666666667</v>
      </c>
      <c r="I116" s="11">
        <f t="shared" si="100"/>
        <v>298.768866666667</v>
      </c>
      <c r="J116" s="11">
        <f t="shared" si="101"/>
        <v>0.37040186631342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6.41927099047491</v>
      </c>
      <c r="P116" s="11">
        <f t="shared" si="104"/>
        <v>2.3777099552435</v>
      </c>
      <c r="Q116" s="15">
        <f t="shared" si="105"/>
        <v>0.689535887020616</v>
      </c>
      <c r="R116" s="11">
        <f t="shared" si="106"/>
        <v>0.80117865</v>
      </c>
      <c r="S116" s="16">
        <f t="shared" si="107"/>
        <v>0.860651849647536</v>
      </c>
      <c r="T116" s="3">
        <v>0.27</v>
      </c>
      <c r="U116" s="17">
        <f t="shared" si="108"/>
        <v>0.232375999404835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0.320350656684359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250</v>
      </c>
      <c r="AF116" s="1">
        <f t="shared" si="113"/>
        <v>8194703.27742622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ht="16.8" spans="1:79">
      <c r="A117" s="6"/>
      <c r="B117" s="6"/>
      <c r="C117" s="8">
        <v>10</v>
      </c>
      <c r="D117" s="31">
        <v>17.7843225806452</v>
      </c>
      <c r="E117" s="12">
        <f t="shared" si="114"/>
        <v>25.6188666666667</v>
      </c>
      <c r="F117" s="8" t="s">
        <v>109</v>
      </c>
      <c r="G117" s="6">
        <v>11</v>
      </c>
      <c r="H117" s="11">
        <f t="shared" si="99"/>
        <v>17.7843225806452</v>
      </c>
      <c r="I117" s="11">
        <f t="shared" si="100"/>
        <v>290.934322580645</v>
      </c>
      <c r="J117" s="11">
        <f t="shared" si="101"/>
        <v>0.154004731953148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3.83948298346984</v>
      </c>
      <c r="O117" s="11">
        <f t="shared" si="115"/>
        <v>2.96476305176157</v>
      </c>
      <c r="P117" s="11">
        <f t="shared" si="104"/>
        <v>0.456587539091138</v>
      </c>
      <c r="Q117" s="15">
        <f t="shared" si="105"/>
        <v>0.13241038633643</v>
      </c>
      <c r="R117" s="11">
        <f t="shared" si="106"/>
        <v>0.80117865</v>
      </c>
      <c r="S117" s="16">
        <f t="shared" si="107"/>
        <v>0.16526948931606</v>
      </c>
      <c r="T117" s="3">
        <v>0.27</v>
      </c>
      <c r="U117" s="17">
        <f t="shared" si="108"/>
        <v>0.0446227621153361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0.23507020267901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250</v>
      </c>
      <c r="AF117" s="1">
        <f t="shared" si="113"/>
        <v>6013193.73044688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ht="16.8" spans="1:79">
      <c r="A118" s="6"/>
      <c r="B118" s="6"/>
      <c r="C118" s="8">
        <v>11</v>
      </c>
      <c r="D118" s="31">
        <v>11.7403666666667</v>
      </c>
      <c r="E118" s="12">
        <f t="shared" si="114"/>
        <v>17.7843225806452</v>
      </c>
      <c r="F118" s="8" t="s">
        <v>111</v>
      </c>
      <c r="G118" s="6">
        <v>12</v>
      </c>
      <c r="H118" s="11">
        <f t="shared" si="99"/>
        <v>11.7403666666667</v>
      </c>
      <c r="I118" s="11">
        <f t="shared" si="100"/>
        <v>284.890366666667</v>
      </c>
      <c r="J118" s="11">
        <f t="shared" si="101"/>
        <v>0.0757147926364289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5.27086051267043</v>
      </c>
      <c r="P118" s="11">
        <f t="shared" si="104"/>
        <v>0.399082110732383</v>
      </c>
      <c r="Q118" s="15">
        <f t="shared" si="105"/>
        <v>0.115733812112391</v>
      </c>
      <c r="R118" s="11">
        <f t="shared" si="106"/>
        <v>0.80117865</v>
      </c>
      <c r="S118" s="16">
        <f t="shared" si="107"/>
        <v>0.144454438610404</v>
      </c>
      <c r="T118" s="3">
        <v>0.27</v>
      </c>
      <c r="U118" s="17">
        <f t="shared" si="108"/>
        <v>0.039002698424809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0.23397822430394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250</v>
      </c>
      <c r="AF118" s="1">
        <f t="shared" si="113"/>
        <v>5985260.4686216</v>
      </c>
      <c r="AG118" s="1">
        <f>SUM(AF107:AF118)</f>
        <v>86869329.9267584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ht="16.8" spans="1:46">
      <c r="A119" s="6"/>
      <c r="B119" s="6"/>
      <c r="C119" s="8">
        <v>12</v>
      </c>
      <c r="D119" s="31">
        <v>6.32474193548387</v>
      </c>
      <c r="E119" s="12">
        <f t="shared" si="114"/>
        <v>11.7403666666667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4.01774193548387</v>
      </c>
      <c r="E123" s="8"/>
      <c r="F123" s="8"/>
      <c r="G123" s="6">
        <v>1</v>
      </c>
      <c r="H123" s="11">
        <f t="shared" ref="H123:H134" si="116">E124</f>
        <v>4.01774193548387</v>
      </c>
      <c r="I123" s="11">
        <f t="shared" ref="I123:I134" si="117">H123+273.15</f>
        <v>277.167741935484</v>
      </c>
      <c r="J123" s="11">
        <f t="shared" ref="J123:J134" si="118">EXP(($C$18*(I123-$C$16))/($C$19*I123*$C$16))</f>
        <v>0.0292156122828933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0.0152277614340896</v>
      </c>
      <c r="Q123" s="15">
        <f t="shared" ref="Q123:Q134" si="122">P123*$B$125</f>
        <v>0.00395921797286331</v>
      </c>
      <c r="R123" s="11">
        <f t="shared" ref="R123:R134" si="123">L123*$B$125</f>
        <v>0.1355172</v>
      </c>
      <c r="S123" s="16">
        <f t="shared" ref="S123:S134" si="124">Q123/R123</f>
        <v>0.0292156122828933</v>
      </c>
      <c r="T123" s="3">
        <v>0.01</v>
      </c>
      <c r="U123" s="17">
        <f t="shared" ref="U123:U134" si="125">S123*T123</f>
        <v>0.000292156122828933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0.00578215612282893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52.4999677178184</v>
      </c>
    </row>
    <row r="124" s="1" customFormat="1" ht="16.8" spans="1:50">
      <c r="A124" s="6" t="s">
        <v>110</v>
      </c>
      <c r="B124" s="6">
        <v>1</v>
      </c>
      <c r="C124" s="8">
        <v>1</v>
      </c>
      <c r="D124" s="31">
        <v>4.15464516129032</v>
      </c>
      <c r="E124" s="12">
        <f t="shared" ref="E124:E135" si="133">D123</f>
        <v>4.01774193548387</v>
      </c>
      <c r="F124" s="8" t="s">
        <v>109</v>
      </c>
      <c r="G124" s="6">
        <v>2</v>
      </c>
      <c r="H124" s="11">
        <f t="shared" si="116"/>
        <v>4.15464516129032</v>
      </c>
      <c r="I124" s="11">
        <f t="shared" si="117"/>
        <v>277.30464516129</v>
      </c>
      <c r="J124" s="11">
        <f t="shared" si="118"/>
        <v>0.029726724290982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1.02721223856591</v>
      </c>
      <c r="P124" s="11">
        <f t="shared" si="121"/>
        <v>0.0305356550041713</v>
      </c>
      <c r="Q124" s="15">
        <f t="shared" si="122"/>
        <v>0.00793927030108453</v>
      </c>
      <c r="R124" s="11">
        <f t="shared" si="123"/>
        <v>0.1355172</v>
      </c>
      <c r="S124" s="16">
        <f t="shared" si="124"/>
        <v>0.0585849641306383</v>
      </c>
      <c r="T124" s="3">
        <v>0.01</v>
      </c>
      <c r="U124" s="17">
        <f t="shared" si="125"/>
        <v>0.000585849641306383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0.00607584964130638</v>
      </c>
      <c r="AU124" s="24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55.1666027777266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31">
        <v>9.88792857142857</v>
      </c>
      <c r="E125" s="12">
        <f t="shared" si="133"/>
        <v>4.15464516129032</v>
      </c>
      <c r="F125" s="8" t="s">
        <v>109</v>
      </c>
      <c r="G125" s="6">
        <v>3</v>
      </c>
      <c r="H125" s="11">
        <f t="shared" si="116"/>
        <v>9.88792857142857</v>
      </c>
      <c r="I125" s="11">
        <f t="shared" si="117"/>
        <v>283.037928571429</v>
      </c>
      <c r="J125" s="11">
        <f t="shared" si="118"/>
        <v>0.0605390400559923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1.51789658356174</v>
      </c>
      <c r="P125" s="11">
        <f t="shared" si="121"/>
        <v>0.0918920020730979</v>
      </c>
      <c r="Q125" s="15">
        <f t="shared" si="122"/>
        <v>0.0238919205390055</v>
      </c>
      <c r="R125" s="11">
        <f t="shared" si="123"/>
        <v>0.1355172</v>
      </c>
      <c r="S125" s="16">
        <f t="shared" si="124"/>
        <v>0.176301757555539</v>
      </c>
      <c r="T125" s="3">
        <v>0.01</v>
      </c>
      <c r="U125" s="17">
        <f t="shared" si="125"/>
        <v>0.00176301757555539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0.00725301757555539</v>
      </c>
      <c r="AU125" s="24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65.8548784371337</v>
      </c>
    </row>
    <row r="126" s="1" customFormat="1" ht="16.8" spans="1:50">
      <c r="A126" s="6"/>
      <c r="B126" s="6"/>
      <c r="C126" s="8">
        <v>3</v>
      </c>
      <c r="D126" s="31">
        <v>11.6872903225806</v>
      </c>
      <c r="E126" s="12">
        <f t="shared" si="133"/>
        <v>9.88792857142857</v>
      </c>
      <c r="F126" s="8" t="s">
        <v>109</v>
      </c>
      <c r="G126" s="6">
        <v>4</v>
      </c>
      <c r="H126" s="11">
        <f t="shared" si="116"/>
        <v>11.6872903225806</v>
      </c>
      <c r="I126" s="11">
        <f t="shared" si="117"/>
        <v>284.837290322581</v>
      </c>
      <c r="J126" s="11">
        <f t="shared" si="118"/>
        <v>0.0752341296187642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1.94722458148864</v>
      </c>
      <c r="P126" s="11">
        <f t="shared" si="121"/>
        <v>0.14649774656056</v>
      </c>
      <c r="Q126" s="15">
        <f t="shared" si="122"/>
        <v>0.0380894141057457</v>
      </c>
      <c r="R126" s="11">
        <f t="shared" si="123"/>
        <v>0.1355172</v>
      </c>
      <c r="S126" s="16">
        <f t="shared" si="124"/>
        <v>0.28106700924861</v>
      </c>
      <c r="T126" s="3">
        <v>0.01</v>
      </c>
      <c r="U126" s="17">
        <f t="shared" si="125"/>
        <v>0.0028106700924861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0.0108006700924861</v>
      </c>
      <c r="AU126" s="24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98.0663301268496</v>
      </c>
    </row>
    <row r="127" s="1" customFormat="1" ht="16.8" spans="1:50">
      <c r="A127" s="6"/>
      <c r="B127" s="6"/>
      <c r="C127" s="8">
        <v>4</v>
      </c>
      <c r="D127" s="31">
        <v>15.8681333333333</v>
      </c>
      <c r="E127" s="12">
        <f t="shared" si="133"/>
        <v>11.6872903225806</v>
      </c>
      <c r="F127" s="8" t="s">
        <v>109</v>
      </c>
      <c r="G127" s="6">
        <v>5</v>
      </c>
      <c r="H127" s="11">
        <f t="shared" si="116"/>
        <v>15.8681333333333</v>
      </c>
      <c r="I127" s="11">
        <f t="shared" si="117"/>
        <v>289.018133333333</v>
      </c>
      <c r="J127" s="11">
        <f t="shared" si="118"/>
        <v>0.123358552708187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1.71069049318168</v>
      </c>
      <c r="O127" s="11">
        <f t="shared" si="134"/>
        <v>0.611256341746404</v>
      </c>
      <c r="P127" s="11">
        <f t="shared" si="121"/>
        <v>0.0754036976515373</v>
      </c>
      <c r="Q127" s="15">
        <f t="shared" si="122"/>
        <v>0.0196049613893997</v>
      </c>
      <c r="R127" s="11">
        <f t="shared" si="123"/>
        <v>0.1355172</v>
      </c>
      <c r="S127" s="16">
        <f t="shared" si="124"/>
        <v>0.144667698191814</v>
      </c>
      <c r="T127" s="3">
        <v>0.01</v>
      </c>
      <c r="U127" s="17">
        <f t="shared" si="125"/>
        <v>0.00144667698191814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0.0113966769819181</v>
      </c>
      <c r="AU127" s="24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103.477865510897</v>
      </c>
    </row>
    <row r="128" s="1" customFormat="1" ht="16.8" spans="1:50">
      <c r="A128" s="6"/>
      <c r="B128" s="6"/>
      <c r="C128" s="8">
        <v>5</v>
      </c>
      <c r="D128" s="31">
        <v>21.8761612903226</v>
      </c>
      <c r="E128" s="12">
        <f t="shared" si="133"/>
        <v>15.8681333333333</v>
      </c>
      <c r="F128" s="8" t="s">
        <v>111</v>
      </c>
      <c r="G128" s="6">
        <v>6</v>
      </c>
      <c r="H128" s="11">
        <f t="shared" si="116"/>
        <v>21.8761612903226</v>
      </c>
      <c r="I128" s="11">
        <f t="shared" si="117"/>
        <v>295.026161290323</v>
      </c>
      <c r="J128" s="11">
        <f t="shared" si="118"/>
        <v>0.244974754400248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1.05707264409487</v>
      </c>
      <c r="P128" s="11">
        <f t="shared" si="121"/>
        <v>0.258956111370361</v>
      </c>
      <c r="Q128" s="15">
        <f t="shared" si="122"/>
        <v>0.0673285889562938</v>
      </c>
      <c r="R128" s="11">
        <f t="shared" si="123"/>
        <v>0.1355172</v>
      </c>
      <c r="S128" s="16">
        <f t="shared" si="124"/>
        <v>0.496826889548292</v>
      </c>
      <c r="T128" s="3">
        <v>0.01</v>
      </c>
      <c r="U128" s="17">
        <f t="shared" si="125"/>
        <v>0.00496826889548292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0.0149182688954829</v>
      </c>
      <c r="AU128" s="24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135.452695980717</v>
      </c>
    </row>
    <row r="129" s="1" customFormat="1" ht="16.8" spans="1:50">
      <c r="A129" s="6"/>
      <c r="B129" s="6"/>
      <c r="C129" s="8">
        <v>6</v>
      </c>
      <c r="D129" s="31">
        <v>26.4278</v>
      </c>
      <c r="E129" s="12">
        <f t="shared" si="133"/>
        <v>21.8761612903226</v>
      </c>
      <c r="F129" s="8" t="s">
        <v>109</v>
      </c>
      <c r="G129" s="6">
        <v>7</v>
      </c>
      <c r="H129" s="11">
        <f t="shared" si="116"/>
        <v>26.4278</v>
      </c>
      <c r="I129" s="11">
        <f t="shared" si="117"/>
        <v>299.5778</v>
      </c>
      <c r="J129" s="11">
        <f t="shared" si="118"/>
        <v>0.404474508641273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1.31933653272451</v>
      </c>
      <c r="P129" s="11">
        <f t="shared" si="121"/>
        <v>0.533637995806226</v>
      </c>
      <c r="Q129" s="15">
        <f t="shared" si="122"/>
        <v>0.138745878909619</v>
      </c>
      <c r="R129" s="11">
        <f t="shared" si="123"/>
        <v>0.1355172</v>
      </c>
      <c r="S129" s="16">
        <f t="shared" si="124"/>
        <v>1.02382486436865</v>
      </c>
      <c r="T129" s="3">
        <v>0.01</v>
      </c>
      <c r="U129" s="17">
        <f t="shared" si="125"/>
        <v>0.0102382486436865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0.0226882486436865</v>
      </c>
      <c r="AU129" s="24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206.001411249445</v>
      </c>
    </row>
    <row r="130" s="1" customFormat="1" ht="16.8" spans="1:50">
      <c r="A130" s="6"/>
      <c r="B130" s="6"/>
      <c r="C130" s="8">
        <v>7</v>
      </c>
      <c r="D130" s="31">
        <v>27.8302580645161</v>
      </c>
      <c r="E130" s="12">
        <f t="shared" si="133"/>
        <v>26.4278</v>
      </c>
      <c r="F130" s="8" t="s">
        <v>109</v>
      </c>
      <c r="G130" s="6">
        <v>8</v>
      </c>
      <c r="H130" s="11">
        <f t="shared" si="116"/>
        <v>27.8302580645161</v>
      </c>
      <c r="I130" s="11">
        <f t="shared" si="117"/>
        <v>300.980258064516</v>
      </c>
      <c r="J130" s="11">
        <f t="shared" si="118"/>
        <v>0.47061238162777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1.30691853691828</v>
      </c>
      <c r="P130" s="11">
        <f t="shared" si="121"/>
        <v>0.615052045252592</v>
      </c>
      <c r="Q130" s="15">
        <f t="shared" si="122"/>
        <v>0.159913531765674</v>
      </c>
      <c r="R130" s="11">
        <f t="shared" si="123"/>
        <v>0.1355172</v>
      </c>
      <c r="S130" s="16">
        <f t="shared" si="124"/>
        <v>1.18002387715857</v>
      </c>
      <c r="T130" s="3">
        <v>0.01</v>
      </c>
      <c r="U130" s="17">
        <f t="shared" si="125"/>
        <v>0.0118002387715857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0.0242502387715858</v>
      </c>
      <c r="AU130" s="24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220.183738663002</v>
      </c>
    </row>
    <row r="131" s="1" customFormat="1" ht="16.8" spans="1:50">
      <c r="A131" s="6"/>
      <c r="B131" s="6"/>
      <c r="C131" s="8">
        <v>8</v>
      </c>
      <c r="D131" s="31">
        <v>27.0211290322581</v>
      </c>
      <c r="E131" s="12">
        <f t="shared" si="133"/>
        <v>27.8302580645161</v>
      </c>
      <c r="F131" s="8" t="s">
        <v>109</v>
      </c>
      <c r="G131" s="6">
        <v>9</v>
      </c>
      <c r="H131" s="11">
        <f t="shared" si="116"/>
        <v>27.0211290322581</v>
      </c>
      <c r="I131" s="11">
        <f t="shared" si="117"/>
        <v>300.171129032258</v>
      </c>
      <c r="J131" s="11">
        <f t="shared" si="118"/>
        <v>0.431312442156778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1.21308649166569</v>
      </c>
      <c r="P131" s="11">
        <f t="shared" si="121"/>
        <v>0.523219297267726</v>
      </c>
      <c r="Q131" s="15">
        <f t="shared" si="122"/>
        <v>0.136037017289609</v>
      </c>
      <c r="R131" s="11">
        <f t="shared" si="123"/>
        <v>0.1355172</v>
      </c>
      <c r="S131" s="16">
        <f t="shared" si="124"/>
        <v>1.00383580305385</v>
      </c>
      <c r="T131" s="3">
        <v>0.01</v>
      </c>
      <c r="U131" s="17">
        <f t="shared" si="125"/>
        <v>0.0100383580305385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0.0199883580305385</v>
      </c>
      <c r="AU131" s="24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181.487342964038</v>
      </c>
    </row>
    <row r="132" s="1" customFormat="1" ht="16.8" spans="1:50">
      <c r="A132" s="6"/>
      <c r="B132" s="6"/>
      <c r="C132" s="8">
        <v>9</v>
      </c>
      <c r="D132" s="31">
        <v>25.6188666666667</v>
      </c>
      <c r="E132" s="12">
        <f t="shared" si="133"/>
        <v>27.0211290322581</v>
      </c>
      <c r="F132" s="8" t="s">
        <v>109</v>
      </c>
      <c r="G132" s="6">
        <v>10</v>
      </c>
      <c r="H132" s="11">
        <f t="shared" si="116"/>
        <v>25.6188666666667</v>
      </c>
      <c r="I132" s="11">
        <f t="shared" si="117"/>
        <v>298.768866666667</v>
      </c>
      <c r="J132" s="11">
        <f t="shared" si="118"/>
        <v>0.37040186631342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1.21108719439796</v>
      </c>
      <c r="P132" s="11">
        <f t="shared" si="121"/>
        <v>0.448588957073289</v>
      </c>
      <c r="Q132" s="15">
        <f t="shared" si="122"/>
        <v>0.116633128839055</v>
      </c>
      <c r="R132" s="11">
        <f t="shared" si="123"/>
        <v>0.1355172</v>
      </c>
      <c r="S132" s="16">
        <f t="shared" si="124"/>
        <v>0.860651849647536</v>
      </c>
      <c r="T132" s="3">
        <v>0.01</v>
      </c>
      <c r="U132" s="17">
        <f t="shared" si="125"/>
        <v>0.00860651849647536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0.0185565184964754</v>
      </c>
      <c r="AU132" s="24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168.486737702167</v>
      </c>
    </row>
    <row r="133" s="1" customFormat="1" ht="16.8" spans="1:50">
      <c r="A133" s="6"/>
      <c r="B133" s="6"/>
      <c r="C133" s="8">
        <v>10</v>
      </c>
      <c r="D133" s="31">
        <v>17.7843225806452</v>
      </c>
      <c r="E133" s="12">
        <f t="shared" si="133"/>
        <v>25.6188666666667</v>
      </c>
      <c r="F133" s="8" t="s">
        <v>109</v>
      </c>
      <c r="G133" s="6">
        <v>11</v>
      </c>
      <c r="H133" s="11">
        <f t="shared" si="116"/>
        <v>17.7843225806452</v>
      </c>
      <c r="I133" s="11">
        <f t="shared" si="117"/>
        <v>290.934322580645</v>
      </c>
      <c r="J133" s="11">
        <f t="shared" si="118"/>
        <v>0.154004731953148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0.72437332545844</v>
      </c>
      <c r="O133" s="11">
        <f t="shared" si="134"/>
        <v>0.559344911866234</v>
      </c>
      <c r="P133" s="11">
        <f t="shared" si="121"/>
        <v>0.0861417632213166</v>
      </c>
      <c r="Q133" s="15">
        <f t="shared" si="122"/>
        <v>0.0223968584375423</v>
      </c>
      <c r="R133" s="11">
        <f t="shared" si="123"/>
        <v>0.1355172</v>
      </c>
      <c r="S133" s="16">
        <f t="shared" si="124"/>
        <v>0.16526948931606</v>
      </c>
      <c r="T133" s="3">
        <v>0.01</v>
      </c>
      <c r="U133" s="17">
        <f t="shared" si="125"/>
        <v>0.0016526948931606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0.0091026948931606</v>
      </c>
      <c r="AU133" s="24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82.6493055331534</v>
      </c>
    </row>
    <row r="134" s="1" customFormat="1" ht="16.8" spans="1:51">
      <c r="A134" s="6"/>
      <c r="B134" s="6"/>
      <c r="C134" s="8">
        <v>11</v>
      </c>
      <c r="D134" s="31">
        <v>11.7403666666667</v>
      </c>
      <c r="E134" s="12">
        <f t="shared" si="133"/>
        <v>17.7843225806452</v>
      </c>
      <c r="F134" s="8" t="s">
        <v>111</v>
      </c>
      <c r="G134" s="6">
        <v>12</v>
      </c>
      <c r="H134" s="11">
        <f t="shared" si="116"/>
        <v>11.7403666666667</v>
      </c>
      <c r="I134" s="11">
        <f t="shared" si="117"/>
        <v>284.890366666667</v>
      </c>
      <c r="J134" s="11">
        <f t="shared" si="118"/>
        <v>0.0757147926364289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0.994423148644917</v>
      </c>
      <c r="P134" s="11">
        <f t="shared" si="121"/>
        <v>0.0752925424925146</v>
      </c>
      <c r="Q134" s="15">
        <f t="shared" si="122"/>
        <v>0.0195760610480538</v>
      </c>
      <c r="R134" s="11">
        <f t="shared" si="123"/>
        <v>0.1355172</v>
      </c>
      <c r="S134" s="16">
        <f t="shared" si="124"/>
        <v>0.144454438610404</v>
      </c>
      <c r="T134" s="3">
        <v>0.01</v>
      </c>
      <c r="U134" s="17">
        <f t="shared" si="125"/>
        <v>0.00144454438610404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0.00889454438610404</v>
      </c>
      <c r="AU134" s="24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80.7593712821961</v>
      </c>
      <c r="AY134" s="1">
        <f>SUM(AX123:AX134)</f>
        <v>1450.08624794514</v>
      </c>
    </row>
    <row r="135" s="1" customFormat="1" ht="16.8" spans="1:46">
      <c r="A135" s="6"/>
      <c r="B135" s="6"/>
      <c r="C135" s="8">
        <v>12</v>
      </c>
      <c r="D135" s="31">
        <v>6.32474193548387</v>
      </c>
      <c r="E135" s="12">
        <f t="shared" si="133"/>
        <v>11.7403666666667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4.01774193548387</v>
      </c>
      <c r="E139" s="8"/>
      <c r="F139" s="8"/>
      <c r="G139" s="6">
        <v>1</v>
      </c>
      <c r="H139" s="11">
        <f t="shared" ref="H139:H150" si="135">E140</f>
        <v>4.01774193548387</v>
      </c>
      <c r="I139" s="11">
        <f t="shared" ref="I139:I150" si="136">H139+273.15</f>
        <v>277.167741935484</v>
      </c>
      <c r="J139" s="11">
        <f t="shared" ref="J139:J150" si="137">EXP(($C$18*(I139-$C$16))/($C$19*I139*$C$16))</f>
        <v>0.0292156122828933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0.00831768481693972</v>
      </c>
      <c r="Q139" s="15">
        <f t="shared" ref="Q139:Q150" si="141">P139*$B$125</f>
        <v>0.00216259805240433</v>
      </c>
      <c r="R139" s="11">
        <f t="shared" ref="R139:R150" si="142">L139*$B$125</f>
        <v>0.074022</v>
      </c>
      <c r="S139" s="16">
        <f t="shared" ref="S139:S150" si="143">Q139/R139</f>
        <v>0.0292156122828933</v>
      </c>
      <c r="T139" s="3">
        <v>0.01</v>
      </c>
      <c r="U139" s="17">
        <f t="shared" ref="U139:U150" si="144">S139*T139</f>
        <v>0.000292156122828933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0.00578215612282893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0.3</v>
      </c>
      <c r="AX139" s="1">
        <f t="shared" ref="AX139:AX150" si="151">AW139*10000*AV139*0.67*AU139*AT139</f>
        <v>86.0293588653327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31">
        <v>4.15464516129032</v>
      </c>
      <c r="E140" s="12">
        <f t="shared" ref="E140:E151" si="154">D139</f>
        <v>4.01774193548387</v>
      </c>
      <c r="F140" s="8" t="s">
        <v>109</v>
      </c>
      <c r="G140" s="6">
        <v>2</v>
      </c>
      <c r="H140" s="11">
        <f t="shared" si="135"/>
        <v>4.15464516129032</v>
      </c>
      <c r="I140" s="11">
        <f t="shared" si="136"/>
        <v>277.30464516129</v>
      </c>
      <c r="J140" s="11">
        <f t="shared" si="137"/>
        <v>0.029726724290982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0.56108231518306</v>
      </c>
      <c r="P140" s="11">
        <f t="shared" si="140"/>
        <v>0.0166791392879927</v>
      </c>
      <c r="Q140" s="15">
        <f t="shared" si="141"/>
        <v>0.0043365762148781</v>
      </c>
      <c r="R140" s="11">
        <f t="shared" si="142"/>
        <v>0.074022</v>
      </c>
      <c r="S140" s="16">
        <f t="shared" si="143"/>
        <v>0.0585849641306383</v>
      </c>
      <c r="T140" s="3">
        <v>0.01</v>
      </c>
      <c r="U140" s="17">
        <f t="shared" si="144"/>
        <v>0.000585849641306383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0.00607584964130638</v>
      </c>
      <c r="AU140" s="24">
        <f t="shared" si="148"/>
        <v>28.47</v>
      </c>
      <c r="AV140" s="1">
        <f t="shared" si="149"/>
        <v>0.26</v>
      </c>
      <c r="AW140" s="2">
        <f t="shared" si="150"/>
        <v>0.3</v>
      </c>
      <c r="AX140" s="1">
        <f t="shared" si="151"/>
        <v>90.399054971905</v>
      </c>
      <c r="AZ140" s="2">
        <f t="shared" si="152"/>
        <v>0</v>
      </c>
      <c r="BA140" s="1">
        <f t="shared" si="153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31">
        <v>9.88792857142857</v>
      </c>
      <c r="E141" s="12">
        <f t="shared" si="154"/>
        <v>4.15464516129032</v>
      </c>
      <c r="F141" s="8" t="s">
        <v>109</v>
      </c>
      <c r="G141" s="6">
        <v>3</v>
      </c>
      <c r="H141" s="11">
        <f t="shared" si="135"/>
        <v>9.88792857142857</v>
      </c>
      <c r="I141" s="11">
        <f t="shared" si="136"/>
        <v>283.037928571429</v>
      </c>
      <c r="J141" s="11">
        <f t="shared" si="137"/>
        <v>0.0605390400559923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0.829103175895068</v>
      </c>
      <c r="P141" s="11">
        <f t="shared" si="140"/>
        <v>0.0501931103760619</v>
      </c>
      <c r="Q141" s="15">
        <f t="shared" si="141"/>
        <v>0.0130502086977761</v>
      </c>
      <c r="R141" s="11">
        <f t="shared" si="142"/>
        <v>0.074022</v>
      </c>
      <c r="S141" s="16">
        <f t="shared" si="143"/>
        <v>0.176301757555539</v>
      </c>
      <c r="T141" s="3">
        <v>0.01</v>
      </c>
      <c r="U141" s="17">
        <f t="shared" si="144"/>
        <v>0.00176301757555539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0.00725301757555539</v>
      </c>
      <c r="AU141" s="24">
        <f t="shared" si="148"/>
        <v>28.47</v>
      </c>
      <c r="AV141" s="1">
        <f t="shared" si="149"/>
        <v>0.26</v>
      </c>
      <c r="AW141" s="2">
        <f t="shared" si="150"/>
        <v>0.3</v>
      </c>
      <c r="AX141" s="1">
        <f t="shared" si="151"/>
        <v>107.91345626253</v>
      </c>
      <c r="AZ141" s="2">
        <f t="shared" si="152"/>
        <v>0</v>
      </c>
      <c r="BA141" s="1">
        <f t="shared" si="153"/>
        <v>0</v>
      </c>
    </row>
    <row r="142" s="1" customFormat="1" ht="16.8" spans="1:53">
      <c r="A142" s="6"/>
      <c r="B142" s="6"/>
      <c r="C142" s="8">
        <v>3</v>
      </c>
      <c r="D142" s="31">
        <v>11.6872903225806</v>
      </c>
      <c r="E142" s="12">
        <f t="shared" si="154"/>
        <v>9.88792857142857</v>
      </c>
      <c r="F142" s="8" t="s">
        <v>109</v>
      </c>
      <c r="G142" s="6">
        <v>4</v>
      </c>
      <c r="H142" s="11">
        <f t="shared" si="135"/>
        <v>11.6872903225806</v>
      </c>
      <c r="I142" s="11">
        <f t="shared" si="136"/>
        <v>284.837290322581</v>
      </c>
      <c r="J142" s="11">
        <f t="shared" si="137"/>
        <v>0.0752341296187642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1.06361006551901</v>
      </c>
      <c r="P142" s="11">
        <f t="shared" si="140"/>
        <v>0.0800197775330792</v>
      </c>
      <c r="Q142" s="15">
        <f t="shared" si="141"/>
        <v>0.0208051421586006</v>
      </c>
      <c r="R142" s="11">
        <f t="shared" si="142"/>
        <v>0.074022</v>
      </c>
      <c r="S142" s="16">
        <f t="shared" si="143"/>
        <v>0.28106700924861</v>
      </c>
      <c r="T142" s="3">
        <v>0.01</v>
      </c>
      <c r="U142" s="17">
        <f t="shared" si="144"/>
        <v>0.0028106700924861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0.0127606700924861</v>
      </c>
      <c r="AU142" s="24">
        <f t="shared" si="148"/>
        <v>28.47</v>
      </c>
      <c r="AV142" s="1">
        <f t="shared" si="149"/>
        <v>0.26</v>
      </c>
      <c r="AW142" s="2">
        <f t="shared" si="150"/>
        <v>0.3</v>
      </c>
      <c r="AX142" s="1">
        <f t="shared" si="151"/>
        <v>189.858634638787</v>
      </c>
      <c r="AZ142" s="2">
        <f t="shared" si="152"/>
        <v>0</v>
      </c>
      <c r="BA142" s="1">
        <f t="shared" si="153"/>
        <v>0</v>
      </c>
    </row>
    <row r="143" s="1" customFormat="1" ht="16.8" spans="1:53">
      <c r="A143" s="6"/>
      <c r="B143" s="6"/>
      <c r="C143" s="8">
        <v>4</v>
      </c>
      <c r="D143" s="31">
        <v>15.8681333333333</v>
      </c>
      <c r="E143" s="12">
        <f t="shared" si="154"/>
        <v>11.6872903225806</v>
      </c>
      <c r="F143" s="8" t="s">
        <v>109</v>
      </c>
      <c r="G143" s="6">
        <v>5</v>
      </c>
      <c r="H143" s="11">
        <f t="shared" si="135"/>
        <v>15.8681333333333</v>
      </c>
      <c r="I143" s="11">
        <f t="shared" si="136"/>
        <v>289.018133333333</v>
      </c>
      <c r="J143" s="11">
        <f t="shared" si="137"/>
        <v>0.123358552708187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0.93441077358663</v>
      </c>
      <c r="O143" s="11">
        <f t="shared" si="155"/>
        <v>0.333879514399296</v>
      </c>
      <c r="P143" s="11">
        <f t="shared" si="140"/>
        <v>0.0411868936752094</v>
      </c>
      <c r="Q143" s="15">
        <f t="shared" si="141"/>
        <v>0.0107085923555545</v>
      </c>
      <c r="R143" s="11">
        <f t="shared" si="142"/>
        <v>0.074022</v>
      </c>
      <c r="S143" s="16">
        <f t="shared" si="143"/>
        <v>0.144667698191814</v>
      </c>
      <c r="T143" s="3">
        <v>0.01</v>
      </c>
      <c r="U143" s="17">
        <f t="shared" si="144"/>
        <v>0.00144667698191814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0.0113966769819181</v>
      </c>
      <c r="AU143" s="24">
        <f t="shared" si="148"/>
        <v>28.47</v>
      </c>
      <c r="AV143" s="1">
        <f t="shared" si="149"/>
        <v>0.26</v>
      </c>
      <c r="AW143" s="2">
        <f t="shared" si="150"/>
        <v>0.3</v>
      </c>
      <c r="AX143" s="1">
        <f t="shared" si="151"/>
        <v>169.564569534664</v>
      </c>
      <c r="AZ143" s="2">
        <f t="shared" si="152"/>
        <v>0</v>
      </c>
      <c r="BA143" s="1">
        <f t="shared" si="153"/>
        <v>0</v>
      </c>
    </row>
    <row r="144" s="1" customFormat="1" ht="16.8" spans="1:53">
      <c r="A144" s="6"/>
      <c r="B144" s="6"/>
      <c r="C144" s="8">
        <v>5</v>
      </c>
      <c r="D144" s="31">
        <v>21.8761612903226</v>
      </c>
      <c r="E144" s="12">
        <f t="shared" si="154"/>
        <v>15.8681333333333</v>
      </c>
      <c r="F144" s="8" t="s">
        <v>111</v>
      </c>
      <c r="G144" s="6">
        <v>6</v>
      </c>
      <c r="H144" s="11">
        <f t="shared" si="135"/>
        <v>21.8761612903226</v>
      </c>
      <c r="I144" s="11">
        <f t="shared" si="136"/>
        <v>295.026161290323</v>
      </c>
      <c r="J144" s="11">
        <f t="shared" si="137"/>
        <v>0.244974754400248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0.577392620724087</v>
      </c>
      <c r="P144" s="11">
        <f t="shared" si="140"/>
        <v>0.141446615454399</v>
      </c>
      <c r="Q144" s="15">
        <f t="shared" si="141"/>
        <v>0.0367761200181436</v>
      </c>
      <c r="R144" s="11">
        <f t="shared" si="142"/>
        <v>0.074022</v>
      </c>
      <c r="S144" s="16">
        <f t="shared" si="143"/>
        <v>0.496826889548292</v>
      </c>
      <c r="T144" s="3">
        <v>0.01</v>
      </c>
      <c r="U144" s="17">
        <f t="shared" si="144"/>
        <v>0.00496826889548292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0.0149182688954829</v>
      </c>
      <c r="AU144" s="24">
        <f t="shared" si="148"/>
        <v>28.47</v>
      </c>
      <c r="AV144" s="1">
        <f t="shared" si="149"/>
        <v>0.26</v>
      </c>
      <c r="AW144" s="2">
        <f t="shared" si="150"/>
        <v>0.3</v>
      </c>
      <c r="AX144" s="1">
        <f t="shared" si="151"/>
        <v>221.960300136468</v>
      </c>
      <c r="AZ144" s="2">
        <f t="shared" si="152"/>
        <v>0</v>
      </c>
      <c r="BA144" s="1">
        <f t="shared" si="153"/>
        <v>0</v>
      </c>
    </row>
    <row r="145" s="1" customFormat="1" ht="16.8" spans="1:53">
      <c r="A145" s="6"/>
      <c r="B145" s="6"/>
      <c r="C145" s="8">
        <v>6</v>
      </c>
      <c r="D145" s="31">
        <v>26.4278</v>
      </c>
      <c r="E145" s="12">
        <f t="shared" si="154"/>
        <v>21.8761612903226</v>
      </c>
      <c r="F145" s="8" t="s">
        <v>109</v>
      </c>
      <c r="G145" s="6">
        <v>7</v>
      </c>
      <c r="H145" s="11">
        <f t="shared" si="135"/>
        <v>26.4278</v>
      </c>
      <c r="I145" s="11">
        <f t="shared" si="136"/>
        <v>299.5778</v>
      </c>
      <c r="J145" s="11">
        <f t="shared" si="137"/>
        <v>0.404474508641273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0.720646005269688</v>
      </c>
      <c r="P145" s="11">
        <f t="shared" si="140"/>
        <v>0.291482938885754</v>
      </c>
      <c r="Q145" s="15">
        <f t="shared" si="141"/>
        <v>0.075785564110296</v>
      </c>
      <c r="R145" s="11">
        <f t="shared" si="142"/>
        <v>0.074022</v>
      </c>
      <c r="S145" s="16">
        <f t="shared" si="143"/>
        <v>1.02382486436865</v>
      </c>
      <c r="T145" s="3">
        <v>0.01</v>
      </c>
      <c r="U145" s="17">
        <f t="shared" si="144"/>
        <v>0.0102382486436865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0.0251382486436865</v>
      </c>
      <c r="AU145" s="24">
        <f t="shared" si="148"/>
        <v>28.47</v>
      </c>
      <c r="AV145" s="1">
        <f t="shared" si="149"/>
        <v>0.26</v>
      </c>
      <c r="AW145" s="2">
        <f t="shared" si="150"/>
        <v>0.3</v>
      </c>
      <c r="AX145" s="1">
        <f t="shared" si="151"/>
        <v>374.017471661695</v>
      </c>
      <c r="AZ145" s="2">
        <f t="shared" si="152"/>
        <v>0</v>
      </c>
      <c r="BA145" s="1">
        <f t="shared" si="153"/>
        <v>0</v>
      </c>
    </row>
    <row r="146" s="1" customFormat="1" ht="16.8" spans="1:53">
      <c r="A146" s="6"/>
      <c r="B146" s="6"/>
      <c r="C146" s="8">
        <v>7</v>
      </c>
      <c r="D146" s="31">
        <v>27.8302580645161</v>
      </c>
      <c r="E146" s="12">
        <f t="shared" si="154"/>
        <v>26.4278</v>
      </c>
      <c r="F146" s="8" t="s">
        <v>109</v>
      </c>
      <c r="G146" s="6">
        <v>8</v>
      </c>
      <c r="H146" s="11">
        <f t="shared" si="135"/>
        <v>27.8302580645161</v>
      </c>
      <c r="I146" s="11">
        <f t="shared" si="136"/>
        <v>300.980258064516</v>
      </c>
      <c r="J146" s="11">
        <f t="shared" si="137"/>
        <v>0.47061238162777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0.713863066383935</v>
      </c>
      <c r="P146" s="11">
        <f t="shared" si="140"/>
        <v>0.335952797827046</v>
      </c>
      <c r="Q146" s="15">
        <f t="shared" si="141"/>
        <v>0.087347727435032</v>
      </c>
      <c r="R146" s="11">
        <f t="shared" si="142"/>
        <v>0.074022</v>
      </c>
      <c r="S146" s="16">
        <f t="shared" si="143"/>
        <v>1.18002387715857</v>
      </c>
      <c r="T146" s="3">
        <v>0.01</v>
      </c>
      <c r="U146" s="17">
        <f t="shared" si="144"/>
        <v>0.0118002387715857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0.0267002387715857</v>
      </c>
      <c r="AU146" s="24">
        <f t="shared" si="148"/>
        <v>28.47</v>
      </c>
      <c r="AV146" s="1">
        <f t="shared" si="149"/>
        <v>0.26</v>
      </c>
      <c r="AW146" s="2">
        <f t="shared" si="150"/>
        <v>0.3</v>
      </c>
      <c r="AX146" s="1">
        <f t="shared" si="151"/>
        <v>397.257419944414</v>
      </c>
      <c r="AZ146" s="2">
        <f t="shared" si="152"/>
        <v>0</v>
      </c>
      <c r="BA146" s="1">
        <f t="shared" si="153"/>
        <v>0</v>
      </c>
    </row>
    <row r="147" s="1" customFormat="1" ht="16.8" spans="1:53">
      <c r="A147" s="6"/>
      <c r="B147" s="6"/>
      <c r="C147" s="8">
        <v>8</v>
      </c>
      <c r="D147" s="31">
        <v>27.0211290322581</v>
      </c>
      <c r="E147" s="12">
        <f t="shared" si="154"/>
        <v>27.8302580645161</v>
      </c>
      <c r="F147" s="8" t="s">
        <v>109</v>
      </c>
      <c r="G147" s="6">
        <v>9</v>
      </c>
      <c r="H147" s="11">
        <f t="shared" si="135"/>
        <v>27.0211290322581</v>
      </c>
      <c r="I147" s="11">
        <f t="shared" si="136"/>
        <v>300.171129032258</v>
      </c>
      <c r="J147" s="11">
        <f t="shared" si="137"/>
        <v>0.431312442156778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0.662610268556888</v>
      </c>
      <c r="P147" s="11">
        <f t="shared" si="140"/>
        <v>0.28579205312943</v>
      </c>
      <c r="Q147" s="15">
        <f t="shared" si="141"/>
        <v>0.0743059338136518</v>
      </c>
      <c r="R147" s="11">
        <f t="shared" si="142"/>
        <v>0.074022</v>
      </c>
      <c r="S147" s="16">
        <f t="shared" si="143"/>
        <v>1.00383580305385</v>
      </c>
      <c r="T147" s="3">
        <v>0.01</v>
      </c>
      <c r="U147" s="17">
        <f t="shared" si="144"/>
        <v>0.0100383580305385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0.0199883580305385</v>
      </c>
      <c r="AU147" s="24">
        <f t="shared" si="148"/>
        <v>28.47</v>
      </c>
      <c r="AV147" s="1">
        <f t="shared" si="149"/>
        <v>0.26</v>
      </c>
      <c r="AW147" s="2">
        <f t="shared" si="150"/>
        <v>0.3</v>
      </c>
      <c r="AX147" s="1">
        <f t="shared" si="151"/>
        <v>297.395225865441</v>
      </c>
      <c r="AZ147" s="2">
        <f t="shared" si="152"/>
        <v>0</v>
      </c>
      <c r="BA147" s="1">
        <f t="shared" si="153"/>
        <v>0</v>
      </c>
    </row>
    <row r="148" s="1" customFormat="1" ht="16.8" spans="1:53">
      <c r="A148" s="6"/>
      <c r="B148" s="6"/>
      <c r="C148" s="8">
        <v>9</v>
      </c>
      <c r="D148" s="31">
        <v>25.6188666666667</v>
      </c>
      <c r="E148" s="12">
        <f t="shared" si="154"/>
        <v>27.0211290322581</v>
      </c>
      <c r="F148" s="8" t="s">
        <v>109</v>
      </c>
      <c r="G148" s="6">
        <v>10</v>
      </c>
      <c r="H148" s="11">
        <f t="shared" si="135"/>
        <v>25.6188666666667</v>
      </c>
      <c r="I148" s="11">
        <f t="shared" si="136"/>
        <v>298.768866666667</v>
      </c>
      <c r="J148" s="11">
        <f t="shared" si="137"/>
        <v>0.37040186631342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0.661518215427458</v>
      </c>
      <c r="P148" s="11">
        <f t="shared" si="140"/>
        <v>0.245027581594653</v>
      </c>
      <c r="Q148" s="15">
        <f t="shared" si="141"/>
        <v>0.0637071712146099</v>
      </c>
      <c r="R148" s="11">
        <f t="shared" si="142"/>
        <v>0.074022</v>
      </c>
      <c r="S148" s="16">
        <f t="shared" si="143"/>
        <v>0.860651849647536</v>
      </c>
      <c r="T148" s="3">
        <v>0.01</v>
      </c>
      <c r="U148" s="17">
        <f t="shared" si="144"/>
        <v>0.00860651849647536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0.0185565184964754</v>
      </c>
      <c r="AU148" s="24">
        <f t="shared" si="148"/>
        <v>28.47</v>
      </c>
      <c r="AV148" s="1">
        <f t="shared" si="149"/>
        <v>0.26</v>
      </c>
      <c r="AW148" s="2">
        <f t="shared" si="150"/>
        <v>0.3</v>
      </c>
      <c r="AX148" s="1">
        <f t="shared" si="151"/>
        <v>276.091713041367</v>
      </c>
      <c r="AZ148" s="2">
        <f t="shared" si="152"/>
        <v>0</v>
      </c>
      <c r="BA148" s="1">
        <f t="shared" si="153"/>
        <v>0</v>
      </c>
    </row>
    <row r="149" s="1" customFormat="1" ht="16.8" spans="1:53">
      <c r="A149" s="6"/>
      <c r="B149" s="6"/>
      <c r="C149" s="8">
        <v>10</v>
      </c>
      <c r="D149" s="31">
        <v>17.7843225806452</v>
      </c>
      <c r="E149" s="12">
        <f t="shared" si="154"/>
        <v>25.6188666666667</v>
      </c>
      <c r="F149" s="8" t="s">
        <v>109</v>
      </c>
      <c r="G149" s="6">
        <v>11</v>
      </c>
      <c r="H149" s="11">
        <f t="shared" si="135"/>
        <v>17.7843225806452</v>
      </c>
      <c r="I149" s="11">
        <f t="shared" si="136"/>
        <v>290.934322580645</v>
      </c>
      <c r="J149" s="11">
        <f t="shared" si="137"/>
        <v>0.154004731953148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0.395666102141165</v>
      </c>
      <c r="O149" s="11">
        <f t="shared" si="155"/>
        <v>0.30552453169164</v>
      </c>
      <c r="P149" s="11">
        <f t="shared" si="140"/>
        <v>0.0470522236082822</v>
      </c>
      <c r="Q149" s="15">
        <f t="shared" si="141"/>
        <v>0.0122335781381534</v>
      </c>
      <c r="R149" s="11">
        <f t="shared" si="142"/>
        <v>0.074022</v>
      </c>
      <c r="S149" s="16">
        <f t="shared" si="143"/>
        <v>0.16526948931606</v>
      </c>
      <c r="T149" s="3">
        <v>0.01</v>
      </c>
      <c r="U149" s="17">
        <f t="shared" si="144"/>
        <v>0.0016526948931606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0.0071426948931606</v>
      </c>
      <c r="AU149" s="24">
        <f t="shared" si="148"/>
        <v>28.47</v>
      </c>
      <c r="AV149" s="1">
        <f t="shared" si="149"/>
        <v>0.26</v>
      </c>
      <c r="AW149" s="2">
        <f t="shared" si="150"/>
        <v>0.3</v>
      </c>
      <c r="AX149" s="1">
        <f t="shared" si="151"/>
        <v>106.272028837688</v>
      </c>
      <c r="AZ149" s="2">
        <f t="shared" si="152"/>
        <v>0</v>
      </c>
      <c r="BA149" s="1">
        <f t="shared" si="153"/>
        <v>0</v>
      </c>
    </row>
    <row r="150" s="1" customFormat="1" ht="16.8" spans="1:54">
      <c r="A150" s="6"/>
      <c r="B150" s="6"/>
      <c r="C150" s="8">
        <v>11</v>
      </c>
      <c r="D150" s="31">
        <v>11.7403666666667</v>
      </c>
      <c r="E150" s="12">
        <f t="shared" si="154"/>
        <v>17.7843225806452</v>
      </c>
      <c r="F150" s="8" t="s">
        <v>111</v>
      </c>
      <c r="G150" s="6">
        <v>12</v>
      </c>
      <c r="H150" s="11">
        <f t="shared" si="135"/>
        <v>11.7403666666667</v>
      </c>
      <c r="I150" s="11">
        <f t="shared" si="136"/>
        <v>284.890366666667</v>
      </c>
      <c r="J150" s="11">
        <f t="shared" si="137"/>
        <v>0.0757147926364289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0.543172308083358</v>
      </c>
      <c r="P150" s="11">
        <f t="shared" si="140"/>
        <v>0.041126178672382</v>
      </c>
      <c r="Q150" s="15">
        <f t="shared" si="141"/>
        <v>0.0106928064548193</v>
      </c>
      <c r="R150" s="11">
        <f t="shared" si="142"/>
        <v>0.074022</v>
      </c>
      <c r="S150" s="16">
        <f t="shared" si="143"/>
        <v>0.144454438610404</v>
      </c>
      <c r="T150" s="3">
        <v>0.01</v>
      </c>
      <c r="U150" s="17">
        <f t="shared" si="144"/>
        <v>0.00144454438610404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0.00693454438610404</v>
      </c>
      <c r="AU150" s="24">
        <f t="shared" si="148"/>
        <v>28.47</v>
      </c>
      <c r="AV150" s="1">
        <f t="shared" si="149"/>
        <v>0.26</v>
      </c>
      <c r="AW150" s="2">
        <f t="shared" si="150"/>
        <v>0.3</v>
      </c>
      <c r="AX150" s="1">
        <f t="shared" si="151"/>
        <v>103.175077754187</v>
      </c>
      <c r="AY150" s="1">
        <f>SUM(AX139:AX150)</f>
        <v>2419.93431151448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31">
        <v>6.32474193548387</v>
      </c>
      <c r="E151" s="12">
        <f t="shared" si="154"/>
        <v>11.7403666666667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H24" sqref="H24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48" width="15.6634615384615" style="1"/>
    <col min="49" max="49" width="11.4423076923077" style="1"/>
    <col min="50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46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4.48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8.3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219.4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0.7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2000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59062241.7106668</v>
      </c>
      <c r="J16" s="10" t="s">
        <v>35</v>
      </c>
      <c r="K16" s="10">
        <f>I16/(10000*1000)</f>
        <v>5.90622417106668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11.6298064516129</v>
      </c>
      <c r="E29" s="8"/>
      <c r="F29" s="8"/>
      <c r="G29" s="6">
        <v>1</v>
      </c>
      <c r="H29" s="11">
        <f t="shared" ref="H29:H40" si="0">E30</f>
        <v>11.6298064516129</v>
      </c>
      <c r="I29" s="11">
        <f t="shared" ref="I29:I40" si="1">H29+273.15</f>
        <v>284.779806451613</v>
      </c>
      <c r="J29" s="11">
        <f t="shared" ref="J29:J40" si="2">EXP(($C$18*(I29-$C$16))/($C$19*I29*$C$16))</f>
        <v>0.0747167930742689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0.074224284879921</v>
      </c>
      <c r="Q29" s="15">
        <f t="shared" ref="Q29:Q40" si="6">P29*$B$31</f>
        <v>0.00964915703438973</v>
      </c>
      <c r="R29" s="11">
        <f t="shared" ref="R29:R40" si="7">L29*$B$31</f>
        <v>0.129143083333333</v>
      </c>
      <c r="S29" s="16">
        <f t="shared" ref="S29:S40" si="8">Q29/R29</f>
        <v>0.0747167930742691</v>
      </c>
      <c r="T29" s="3">
        <v>0.01</v>
      </c>
      <c r="U29" s="17">
        <f t="shared" ref="U29:U40" si="9">S29*T29</f>
        <v>0.000747167930742691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0.0226471679307427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0.373333333333333</v>
      </c>
      <c r="AU29" s="1">
        <f t="shared" ref="AU29:AU40" si="17">AT29*10000*AS29*0.67*AR29*AQ29</f>
        <v>731.57123718202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9.74593548387096</v>
      </c>
      <c r="E30" s="12">
        <f t="shared" ref="E30:E41" si="18">D29</f>
        <v>11.6298064516129</v>
      </c>
      <c r="F30" s="8" t="s">
        <v>109</v>
      </c>
      <c r="G30" s="6">
        <v>2</v>
      </c>
      <c r="H30" s="11">
        <f t="shared" si="0"/>
        <v>9.74593548387096</v>
      </c>
      <c r="I30" s="11">
        <f t="shared" si="1"/>
        <v>282.895935483871</v>
      </c>
      <c r="J30" s="11">
        <f t="shared" si="2"/>
        <v>0.0595026980261698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1.91259238178674</v>
      </c>
      <c r="P30" s="11">
        <f t="shared" si="5"/>
        <v>0.113804406940609</v>
      </c>
      <c r="Q30" s="15">
        <f t="shared" si="6"/>
        <v>0.0147945729022792</v>
      </c>
      <c r="R30" s="11">
        <f t="shared" si="7"/>
        <v>0.129143083333333</v>
      </c>
      <c r="S30" s="16">
        <f t="shared" si="8"/>
        <v>0.114559545276558</v>
      </c>
      <c r="T30" s="3">
        <v>0.01</v>
      </c>
      <c r="U30" s="17">
        <f t="shared" si="9"/>
        <v>0.00114559545276558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0.0230455954527656</v>
      </c>
      <c r="AR30" s="24">
        <f t="shared" si="15"/>
        <v>99.3408333333333</v>
      </c>
      <c r="AS30" s="1">
        <f t="shared" si="16"/>
        <v>0.13</v>
      </c>
      <c r="AT30" s="2">
        <f>$E$4/12</f>
        <v>0.373333333333333</v>
      </c>
      <c r="AU30" s="1">
        <f t="shared" si="17"/>
        <v>744.441637406235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14.8629285714286</v>
      </c>
      <c r="E31" s="12">
        <f t="shared" si="18"/>
        <v>9.74593548387096</v>
      </c>
      <c r="F31" s="8" t="s">
        <v>109</v>
      </c>
      <c r="G31" s="6">
        <v>3</v>
      </c>
      <c r="H31" s="11">
        <f t="shared" si="0"/>
        <v>14.8629285714286</v>
      </c>
      <c r="I31" s="11">
        <f t="shared" si="1"/>
        <v>288.012928571429</v>
      </c>
      <c r="J31" s="11">
        <f t="shared" si="2"/>
        <v>0.109674319185547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2.79219630817947</v>
      </c>
      <c r="P31" s="11">
        <f t="shared" si="5"/>
        <v>0.306232229131982</v>
      </c>
      <c r="Q31" s="15">
        <f t="shared" si="6"/>
        <v>0.0398101897871577</v>
      </c>
      <c r="R31" s="11">
        <f t="shared" si="7"/>
        <v>0.129143083333333</v>
      </c>
      <c r="S31" s="16">
        <f t="shared" si="8"/>
        <v>0.308264204010083</v>
      </c>
      <c r="T31" s="3">
        <v>0.01</v>
      </c>
      <c r="U31" s="17">
        <f t="shared" si="9"/>
        <v>0.00308264204010083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0.0249826420401008</v>
      </c>
      <c r="AR31" s="24">
        <f t="shared" si="15"/>
        <v>99.3408333333333</v>
      </c>
      <c r="AS31" s="1">
        <f t="shared" si="16"/>
        <v>0.13</v>
      </c>
      <c r="AT31" s="2">
        <f>$E$4/12</f>
        <v>0.373333333333333</v>
      </c>
      <c r="AU31" s="1">
        <f t="shared" si="17"/>
        <v>807.014033774276</v>
      </c>
    </row>
    <row r="32" s="1" customFormat="1" ht="16.8" spans="1:47">
      <c r="A32" s="6"/>
      <c r="B32" s="6"/>
      <c r="C32" s="8">
        <v>3</v>
      </c>
      <c r="D32" s="9">
        <v>16.854064516129</v>
      </c>
      <c r="E32" s="12">
        <f t="shared" si="18"/>
        <v>14.8629285714286</v>
      </c>
      <c r="F32" s="8" t="s">
        <v>109</v>
      </c>
      <c r="G32" s="6">
        <v>4</v>
      </c>
      <c r="H32" s="11">
        <f t="shared" si="0"/>
        <v>16.854064516129</v>
      </c>
      <c r="I32" s="11">
        <f t="shared" si="1"/>
        <v>290.004064516129</v>
      </c>
      <c r="J32" s="11">
        <f t="shared" si="2"/>
        <v>0.138328162462559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3.47937241238082</v>
      </c>
      <c r="P32" s="11">
        <f t="shared" si="5"/>
        <v>0.481295192327561</v>
      </c>
      <c r="Q32" s="15">
        <f t="shared" si="6"/>
        <v>0.0625683750025829</v>
      </c>
      <c r="R32" s="11">
        <f t="shared" si="7"/>
        <v>0.129143083333333</v>
      </c>
      <c r="S32" s="16">
        <f t="shared" si="8"/>
        <v>0.484488780874829</v>
      </c>
      <c r="T32" s="3">
        <v>0.01</v>
      </c>
      <c r="U32" s="17">
        <f t="shared" si="9"/>
        <v>0.00484488780874829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0.0342948878087483</v>
      </c>
      <c r="AR32" s="24">
        <f t="shared" si="15"/>
        <v>99.3408333333333</v>
      </c>
      <c r="AS32" s="1">
        <f t="shared" si="16"/>
        <v>0.13</v>
      </c>
      <c r="AT32" s="2">
        <f>$E$4/12</f>
        <v>0.373333333333333</v>
      </c>
      <c r="AU32" s="1">
        <f t="shared" si="17"/>
        <v>1107.82741488868</v>
      </c>
    </row>
    <row r="33" s="1" customFormat="1" ht="16.8" spans="1:47">
      <c r="A33" s="6"/>
      <c r="B33" s="6"/>
      <c r="C33" s="8">
        <v>4</v>
      </c>
      <c r="D33" s="9">
        <v>19.6700666666667</v>
      </c>
      <c r="E33" s="12">
        <f t="shared" si="18"/>
        <v>16.854064516129</v>
      </c>
      <c r="F33" s="8" t="s">
        <v>109</v>
      </c>
      <c r="G33" s="6">
        <v>5</v>
      </c>
      <c r="H33" s="11">
        <f t="shared" si="0"/>
        <v>19.6700666666667</v>
      </c>
      <c r="I33" s="11">
        <f t="shared" si="1"/>
        <v>292.820066666667</v>
      </c>
      <c r="J33" s="11">
        <f t="shared" si="2"/>
        <v>0.19104535205843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2.8481733590506</v>
      </c>
      <c r="O33" s="11">
        <f t="shared" si="19"/>
        <v>1.143312194336</v>
      </c>
      <c r="P33" s="11">
        <f t="shared" si="5"/>
        <v>0.218424480679617</v>
      </c>
      <c r="Q33" s="15">
        <f t="shared" si="6"/>
        <v>0.0283951824883502</v>
      </c>
      <c r="R33" s="11">
        <f t="shared" si="7"/>
        <v>0.129143083333333</v>
      </c>
      <c r="S33" s="16">
        <f t="shared" si="8"/>
        <v>0.219873815580653</v>
      </c>
      <c r="T33" s="3">
        <v>0.01</v>
      </c>
      <c r="U33" s="17">
        <f t="shared" si="9"/>
        <v>0.00219873815580653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0.0316487381558065</v>
      </c>
      <c r="AR33" s="24">
        <f t="shared" si="15"/>
        <v>99.3408333333333</v>
      </c>
      <c r="AS33" s="1">
        <f t="shared" si="16"/>
        <v>0.13</v>
      </c>
      <c r="AT33" s="2">
        <f>$E$4/12</f>
        <v>0.373333333333333</v>
      </c>
      <c r="AU33" s="1">
        <f t="shared" si="17"/>
        <v>1022.34886934641</v>
      </c>
    </row>
    <row r="34" s="1" customFormat="1" ht="16.8" spans="1:47">
      <c r="A34" s="6"/>
      <c r="B34" s="6"/>
      <c r="C34" s="8">
        <v>5</v>
      </c>
      <c r="D34" s="9">
        <v>24.068064516129</v>
      </c>
      <c r="E34" s="12">
        <f t="shared" si="18"/>
        <v>19.6700666666667</v>
      </c>
      <c r="F34" s="8" t="s">
        <v>111</v>
      </c>
      <c r="G34" s="6">
        <v>6</v>
      </c>
      <c r="H34" s="11">
        <f t="shared" si="0"/>
        <v>24.068064516129</v>
      </c>
      <c r="I34" s="11">
        <f t="shared" si="1"/>
        <v>297.218064516129</v>
      </c>
      <c r="J34" s="11">
        <f t="shared" si="2"/>
        <v>0.31248123578193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1.91829604698971</v>
      </c>
      <c r="P34" s="11">
        <f t="shared" si="5"/>
        <v>0.599431519358936</v>
      </c>
      <c r="Q34" s="15">
        <f t="shared" si="6"/>
        <v>0.0779260975166617</v>
      </c>
      <c r="R34" s="11">
        <f t="shared" si="7"/>
        <v>0.129143083333333</v>
      </c>
      <c r="S34" s="16">
        <f t="shared" si="8"/>
        <v>0.603408990286577</v>
      </c>
      <c r="T34" s="3">
        <v>0.01</v>
      </c>
      <c r="U34" s="17">
        <f t="shared" si="9"/>
        <v>0.00603408990286577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0.0354840899028658</v>
      </c>
      <c r="AR34" s="24">
        <f t="shared" si="15"/>
        <v>99.3408333333333</v>
      </c>
      <c r="AS34" s="1">
        <f t="shared" si="16"/>
        <v>0.13</v>
      </c>
      <c r="AT34" s="2">
        <f>$E$4/12</f>
        <v>0.373333333333333</v>
      </c>
      <c r="AU34" s="1">
        <f t="shared" si="17"/>
        <v>1146.24219813723</v>
      </c>
    </row>
    <row r="35" s="1" customFormat="1" ht="16.8" spans="1:47">
      <c r="A35" s="6"/>
      <c r="B35" s="6"/>
      <c r="C35" s="8">
        <v>6</v>
      </c>
      <c r="D35" s="9">
        <v>26.1477</v>
      </c>
      <c r="E35" s="12">
        <f t="shared" si="18"/>
        <v>24.068064516129</v>
      </c>
      <c r="F35" s="8" t="s">
        <v>109</v>
      </c>
      <c r="G35" s="6">
        <v>7</v>
      </c>
      <c r="H35" s="11">
        <f t="shared" si="0"/>
        <v>26.1477</v>
      </c>
      <c r="I35" s="11">
        <f t="shared" si="1"/>
        <v>299.2977</v>
      </c>
      <c r="J35" s="11">
        <f t="shared" si="2"/>
        <v>0.392356847469447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2.31227286096411</v>
      </c>
      <c r="P35" s="11">
        <f t="shared" si="5"/>
        <v>0.907236090217037</v>
      </c>
      <c r="Q35" s="15">
        <f t="shared" si="6"/>
        <v>0.117940691728215</v>
      </c>
      <c r="R35" s="11">
        <f t="shared" si="7"/>
        <v>0.129143083333333</v>
      </c>
      <c r="S35" s="16">
        <f t="shared" si="8"/>
        <v>0.913255969147</v>
      </c>
      <c r="T35" s="3">
        <v>0.01</v>
      </c>
      <c r="U35" s="17">
        <f t="shared" si="9"/>
        <v>0.00913255969147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0.04403255969147</v>
      </c>
      <c r="AR35" s="24">
        <f t="shared" si="15"/>
        <v>99.3408333333333</v>
      </c>
      <c r="AS35" s="1">
        <f t="shared" si="16"/>
        <v>0.13</v>
      </c>
      <c r="AT35" s="2">
        <f>$E$4/12</f>
        <v>0.373333333333333</v>
      </c>
      <c r="AU35" s="1">
        <f t="shared" si="17"/>
        <v>1422.38333147395</v>
      </c>
    </row>
    <row r="36" s="1" customFormat="1" ht="16.8" spans="1:47">
      <c r="A36" s="6"/>
      <c r="B36" s="6"/>
      <c r="C36" s="8">
        <v>7</v>
      </c>
      <c r="D36" s="9">
        <v>28.4145161290323</v>
      </c>
      <c r="E36" s="12">
        <f t="shared" si="18"/>
        <v>26.1477</v>
      </c>
      <c r="F36" s="8" t="s">
        <v>109</v>
      </c>
      <c r="G36" s="6">
        <v>8</v>
      </c>
      <c r="H36" s="11">
        <f t="shared" si="0"/>
        <v>28.4145161290323</v>
      </c>
      <c r="I36" s="11">
        <f t="shared" si="1"/>
        <v>301.564516129032</v>
      </c>
      <c r="J36" s="11">
        <f t="shared" si="2"/>
        <v>0.50105251939914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2.3984451040804</v>
      </c>
      <c r="P36" s="11">
        <f t="shared" si="5"/>
        <v>1.20174696204002</v>
      </c>
      <c r="Q36" s="15">
        <f t="shared" si="6"/>
        <v>0.156227105065203</v>
      </c>
      <c r="R36" s="11">
        <f t="shared" si="7"/>
        <v>0.129143083333333</v>
      </c>
      <c r="S36" s="16">
        <f t="shared" si="8"/>
        <v>1.20972103989466</v>
      </c>
      <c r="T36" s="3">
        <v>0.01</v>
      </c>
      <c r="U36" s="17">
        <f t="shared" si="9"/>
        <v>0.0120972103989466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0.0469972103989466</v>
      </c>
      <c r="AR36" s="24">
        <f t="shared" si="15"/>
        <v>99.3408333333333</v>
      </c>
      <c r="AS36" s="1">
        <f t="shared" si="16"/>
        <v>0.13</v>
      </c>
      <c r="AT36" s="2">
        <f>$E$4/12</f>
        <v>0.373333333333333</v>
      </c>
      <c r="AU36" s="1">
        <f t="shared" si="17"/>
        <v>1518.15041336754</v>
      </c>
    </row>
    <row r="37" s="1" customFormat="1" ht="16.8" spans="1:47">
      <c r="A37" s="6"/>
      <c r="B37" s="6"/>
      <c r="C37" s="8">
        <v>8</v>
      </c>
      <c r="D37" s="9">
        <v>27.1022258064516</v>
      </c>
      <c r="E37" s="12">
        <f t="shared" si="18"/>
        <v>28.4145161290323</v>
      </c>
      <c r="F37" s="8" t="s">
        <v>109</v>
      </c>
      <c r="G37" s="6">
        <v>9</v>
      </c>
      <c r="H37" s="11">
        <f t="shared" si="0"/>
        <v>27.1022258064516</v>
      </c>
      <c r="I37" s="11">
        <f t="shared" si="1"/>
        <v>300.252225806452</v>
      </c>
      <c r="J37" s="11">
        <f t="shared" si="2"/>
        <v>0.43510786387401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2.19010647537372</v>
      </c>
      <c r="P37" s="11">
        <f t="shared" si="5"/>
        <v>0.952932550156496</v>
      </c>
      <c r="Q37" s="15">
        <f t="shared" si="6"/>
        <v>0.123881231520345</v>
      </c>
      <c r="R37" s="11">
        <f t="shared" si="7"/>
        <v>0.129143083333333</v>
      </c>
      <c r="S37" s="16">
        <f t="shared" si="8"/>
        <v>0.959255643607277</v>
      </c>
      <c r="T37" s="3">
        <v>0.01</v>
      </c>
      <c r="U37" s="17">
        <f t="shared" si="9"/>
        <v>0.00959255643607277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0.0390425564360728</v>
      </c>
      <c r="AR37" s="24">
        <f t="shared" si="15"/>
        <v>99.3408333333333</v>
      </c>
      <c r="AS37" s="1">
        <f t="shared" si="16"/>
        <v>0.13</v>
      </c>
      <c r="AT37" s="2">
        <f>$E$4/12</f>
        <v>0.373333333333333</v>
      </c>
      <c r="AU37" s="1">
        <f t="shared" si="17"/>
        <v>1261.19130665845</v>
      </c>
    </row>
    <row r="38" s="1" customFormat="1" ht="16.8" spans="1:47">
      <c r="A38" s="6"/>
      <c r="B38" s="6"/>
      <c r="C38" s="8">
        <v>9</v>
      </c>
      <c r="D38" s="9">
        <v>27.1860333333333</v>
      </c>
      <c r="E38" s="12">
        <f t="shared" si="18"/>
        <v>27.1022258064516</v>
      </c>
      <c r="F38" s="8" t="s">
        <v>109</v>
      </c>
      <c r="G38" s="6">
        <v>10</v>
      </c>
      <c r="H38" s="11">
        <f t="shared" si="0"/>
        <v>27.1860333333333</v>
      </c>
      <c r="I38" s="11">
        <f t="shared" si="1"/>
        <v>300.336033333333</v>
      </c>
      <c r="J38" s="11">
        <f t="shared" si="2"/>
        <v>0.439063064461962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2.23058225855055</v>
      </c>
      <c r="P38" s="11">
        <f t="shared" si="5"/>
        <v>0.979366281973691</v>
      </c>
      <c r="Q38" s="15">
        <f t="shared" si="6"/>
        <v>0.12731761665658</v>
      </c>
      <c r="R38" s="11">
        <f t="shared" si="7"/>
        <v>0.129143083333333</v>
      </c>
      <c r="S38" s="16">
        <f t="shared" si="8"/>
        <v>0.985864773941927</v>
      </c>
      <c r="T38" s="3">
        <v>0.01</v>
      </c>
      <c r="U38" s="17">
        <f t="shared" si="9"/>
        <v>0.00985864773941927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0.0393086477394193</v>
      </c>
      <c r="AR38" s="24">
        <f t="shared" si="15"/>
        <v>99.3408333333333</v>
      </c>
      <c r="AS38" s="1">
        <f t="shared" si="16"/>
        <v>0.13</v>
      </c>
      <c r="AT38" s="2">
        <f>$E$4/12</f>
        <v>0.373333333333333</v>
      </c>
      <c r="AU38" s="1">
        <f t="shared" si="17"/>
        <v>1269.78685134588</v>
      </c>
    </row>
    <row r="39" s="1" customFormat="1" ht="16.8" spans="1:47">
      <c r="A39" s="6"/>
      <c r="B39" s="6"/>
      <c r="C39" s="8">
        <v>10</v>
      </c>
      <c r="D39" s="9">
        <v>21.7095483870968</v>
      </c>
      <c r="E39" s="12">
        <f t="shared" si="18"/>
        <v>27.1860333333333</v>
      </c>
      <c r="F39" s="8" t="s">
        <v>109</v>
      </c>
      <c r="G39" s="6">
        <v>11</v>
      </c>
      <c r="H39" s="11">
        <f t="shared" si="0"/>
        <v>21.7095483870968</v>
      </c>
      <c r="I39" s="11">
        <f t="shared" si="1"/>
        <v>294.859548387097</v>
      </c>
      <c r="J39" s="11">
        <f t="shared" si="2"/>
        <v>0.240448626925456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1.18865517774802</v>
      </c>
      <c r="O39" s="11">
        <f t="shared" si="19"/>
        <v>1.05596913216218</v>
      </c>
      <c r="P39" s="11">
        <f t="shared" si="5"/>
        <v>0.253906327904061</v>
      </c>
      <c r="Q39" s="15">
        <f t="shared" si="6"/>
        <v>0.033007822627528</v>
      </c>
      <c r="R39" s="11">
        <f t="shared" si="7"/>
        <v>0.129143083333333</v>
      </c>
      <c r="S39" s="16">
        <f t="shared" si="8"/>
        <v>0.255591099233174</v>
      </c>
      <c r="T39" s="3">
        <v>0.01</v>
      </c>
      <c r="U39" s="17">
        <f t="shared" si="9"/>
        <v>0.00255591099233174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0.0244559109923317</v>
      </c>
      <c r="AR39" s="24">
        <f t="shared" si="15"/>
        <v>99.3408333333333</v>
      </c>
      <c r="AS39" s="1">
        <f t="shared" si="16"/>
        <v>0.13</v>
      </c>
      <c r="AT39" s="2">
        <f>$E$4/12</f>
        <v>0.373333333333333</v>
      </c>
      <c r="AU39" s="1">
        <f t="shared" si="17"/>
        <v>789.999046052322</v>
      </c>
    </row>
    <row r="40" s="1" customFormat="1" ht="16.8" spans="1:48">
      <c r="A40" s="6"/>
      <c r="B40" s="6"/>
      <c r="C40" s="8">
        <v>11</v>
      </c>
      <c r="D40" s="9">
        <v>15.3470333333333</v>
      </c>
      <c r="E40" s="12">
        <f t="shared" si="18"/>
        <v>21.7095483870968</v>
      </c>
      <c r="F40" s="8" t="s">
        <v>111</v>
      </c>
      <c r="G40" s="6">
        <v>12</v>
      </c>
      <c r="H40" s="11">
        <f t="shared" si="0"/>
        <v>15.3470333333333</v>
      </c>
      <c r="I40" s="11">
        <f t="shared" si="1"/>
        <v>288.497033333333</v>
      </c>
      <c r="J40" s="11">
        <f t="shared" si="2"/>
        <v>0.116075843729916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1.79547113759145</v>
      </c>
      <c r="P40" s="11">
        <f t="shared" si="5"/>
        <v>0.20841082718864</v>
      </c>
      <c r="Q40" s="15">
        <f t="shared" si="6"/>
        <v>0.0270934075345232</v>
      </c>
      <c r="R40" s="11">
        <f t="shared" si="7"/>
        <v>0.129143083333333</v>
      </c>
      <c r="S40" s="16">
        <f t="shared" si="8"/>
        <v>0.209793717442785</v>
      </c>
      <c r="T40" s="3">
        <v>0.01</v>
      </c>
      <c r="U40" s="17">
        <f t="shared" si="9"/>
        <v>0.00209793717442785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0.0239979371744278</v>
      </c>
      <c r="AR40" s="24">
        <f t="shared" si="15"/>
        <v>99.3408333333333</v>
      </c>
      <c r="AS40" s="1">
        <f t="shared" si="16"/>
        <v>0.13</v>
      </c>
      <c r="AT40" s="2">
        <f>$E$4/12</f>
        <v>0.373333333333333</v>
      </c>
      <c r="AU40" s="1">
        <f t="shared" si="17"/>
        <v>775.205122433019</v>
      </c>
      <c r="AV40" s="1">
        <f>SUM(AU29:AU40)</f>
        <v>12596.161462066</v>
      </c>
    </row>
    <row r="41" s="1" customFormat="1" ht="16.8" spans="1:46">
      <c r="A41" s="6"/>
      <c r="B41" s="6"/>
      <c r="C41" s="8">
        <v>12</v>
      </c>
      <c r="D41" s="9">
        <v>11.8368387096774</v>
      </c>
      <c r="E41" s="12">
        <f t="shared" si="18"/>
        <v>15.3470333333333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11.6298064516129</v>
      </c>
      <c r="E44" s="8"/>
      <c r="F44" s="8"/>
      <c r="G44" s="6">
        <v>1</v>
      </c>
      <c r="H44" s="11">
        <f t="shared" ref="H44:H55" si="20">E45</f>
        <v>11.6298064516129</v>
      </c>
      <c r="I44" s="11">
        <f t="shared" ref="I44:I55" si="21">H44+273.15</f>
        <v>284.779806451613</v>
      </c>
      <c r="J44" s="11">
        <f t="shared" ref="J44:J55" si="22">EXP(($C$18*(I44-$C$16))/($C$19*I44*$C$16))</f>
        <v>0.0747167930742689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0.0726516209136961</v>
      </c>
      <c r="Q44" s="15">
        <f t="shared" ref="Q44:Q55" si="26">P44*$B$46</f>
        <v>0.0094447107187805</v>
      </c>
      <c r="R44" s="11">
        <f t="shared" ref="R44:R55" si="27">L44*$B$46</f>
        <v>0.1264068</v>
      </c>
      <c r="S44" s="16">
        <f t="shared" ref="S44:S55" si="28">Q44/R44</f>
        <v>0.0747167930742689</v>
      </c>
      <c r="T44" s="3">
        <v>0.01</v>
      </c>
      <c r="U44" s="17">
        <f t="shared" ref="U44:U55" si="29">S44*T44</f>
        <v>0.000747167930742689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0.0198471679307427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3.83333333333333</v>
      </c>
      <c r="AU44" s="1">
        <f t="shared" ref="AU44:AU55" si="37">AT44*10000*AS44*0.67*AR44*AQ44</f>
        <v>6443.47829542735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9.74593548387096</v>
      </c>
      <c r="E45" s="12">
        <f t="shared" ref="E45:E56" si="38">D44</f>
        <v>11.6298064516129</v>
      </c>
      <c r="F45" s="8" t="s">
        <v>109</v>
      </c>
      <c r="G45" s="6">
        <v>2</v>
      </c>
      <c r="H45" s="11">
        <f t="shared" si="20"/>
        <v>9.74593548387096</v>
      </c>
      <c r="I45" s="11">
        <f t="shared" si="21"/>
        <v>282.895935483871</v>
      </c>
      <c r="J45" s="11">
        <f t="shared" si="22"/>
        <v>0.0595026980261698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1.8720683790863</v>
      </c>
      <c r="P45" s="11">
        <f t="shared" si="25"/>
        <v>0.111393119445113</v>
      </c>
      <c r="Q45" s="15">
        <f t="shared" si="26"/>
        <v>0.0144811055278647</v>
      </c>
      <c r="R45" s="11">
        <f t="shared" si="27"/>
        <v>0.1264068</v>
      </c>
      <c r="S45" s="16">
        <f t="shared" si="28"/>
        <v>0.114559545276557</v>
      </c>
      <c r="T45" s="3">
        <v>0.01</v>
      </c>
      <c r="U45" s="17">
        <f t="shared" si="29"/>
        <v>0.00114559545276557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0.0202455954527656</v>
      </c>
      <c r="AR45" s="24">
        <f t="shared" si="35"/>
        <v>97.236</v>
      </c>
      <c r="AS45" s="1">
        <f t="shared" si="36"/>
        <v>0.13</v>
      </c>
      <c r="AT45" s="2">
        <f>$E$3/12</f>
        <v>3.83333333333333</v>
      </c>
      <c r="AU45" s="1">
        <f t="shared" si="37"/>
        <v>6572.82970210734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14.8629285714286</v>
      </c>
      <c r="E46" s="12">
        <f t="shared" si="38"/>
        <v>9.74593548387096</v>
      </c>
      <c r="F46" s="8" t="s">
        <v>109</v>
      </c>
      <c r="G46" s="6">
        <v>3</v>
      </c>
      <c r="H46" s="11">
        <f t="shared" si="20"/>
        <v>14.8629285714286</v>
      </c>
      <c r="I46" s="11">
        <f t="shared" si="21"/>
        <v>288.012928571429</v>
      </c>
      <c r="J46" s="11">
        <f t="shared" si="22"/>
        <v>0.109674319185547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2.73303525964119</v>
      </c>
      <c r="P46" s="11">
        <f t="shared" si="25"/>
        <v>0.299743781411243</v>
      </c>
      <c r="Q46" s="15">
        <f t="shared" si="26"/>
        <v>0.0389666915834616</v>
      </c>
      <c r="R46" s="11">
        <f t="shared" si="27"/>
        <v>0.1264068</v>
      </c>
      <c r="S46" s="16">
        <f t="shared" si="28"/>
        <v>0.308264204010082</v>
      </c>
      <c r="T46" s="3">
        <v>0.01</v>
      </c>
      <c r="U46" s="17">
        <f t="shared" si="29"/>
        <v>0.00308264204010082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0.0221826420401008</v>
      </c>
      <c r="AR46" s="24">
        <f t="shared" si="35"/>
        <v>97.236</v>
      </c>
      <c r="AS46" s="1">
        <f t="shared" si="36"/>
        <v>0.13</v>
      </c>
      <c r="AT46" s="2">
        <f>$E$3/12</f>
        <v>3.83333333333333</v>
      </c>
      <c r="AU46" s="1">
        <f t="shared" si="37"/>
        <v>7201.70117063524</v>
      </c>
    </row>
    <row r="47" s="1" customFormat="1" ht="16.8" spans="1:47">
      <c r="A47" s="6"/>
      <c r="B47" s="6"/>
      <c r="C47" s="8">
        <v>3</v>
      </c>
      <c r="D47" s="9">
        <v>16.854064516129</v>
      </c>
      <c r="E47" s="12">
        <f t="shared" si="38"/>
        <v>14.8629285714286</v>
      </c>
      <c r="F47" s="8" t="s">
        <v>109</v>
      </c>
      <c r="G47" s="6">
        <v>4</v>
      </c>
      <c r="H47" s="11">
        <f t="shared" si="20"/>
        <v>16.854064516129</v>
      </c>
      <c r="I47" s="11">
        <f t="shared" si="21"/>
        <v>290.004064516129</v>
      </c>
      <c r="J47" s="11">
        <f t="shared" si="22"/>
        <v>0.138328162462559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3.40565147822995</v>
      </c>
      <c r="P47" s="11">
        <f t="shared" si="25"/>
        <v>0.471097510971447</v>
      </c>
      <c r="Q47" s="15">
        <f t="shared" si="26"/>
        <v>0.0612426764262882</v>
      </c>
      <c r="R47" s="11">
        <f t="shared" si="27"/>
        <v>0.1264068</v>
      </c>
      <c r="S47" s="16">
        <f t="shared" si="28"/>
        <v>0.484488780874828</v>
      </c>
      <c r="T47" s="3">
        <v>0.01</v>
      </c>
      <c r="U47" s="17">
        <f t="shared" si="29"/>
        <v>0.00484488780874828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0.0328948878087483</v>
      </c>
      <c r="AR47" s="24">
        <f t="shared" si="35"/>
        <v>97.236</v>
      </c>
      <c r="AS47" s="1">
        <f t="shared" si="36"/>
        <v>0.13</v>
      </c>
      <c r="AT47" s="2">
        <f>$E$3/12</f>
        <v>3.83333333333333</v>
      </c>
      <c r="AU47" s="1">
        <f t="shared" si="37"/>
        <v>10679.4831567818</v>
      </c>
    </row>
    <row r="48" s="1" customFormat="1" ht="16.8" spans="1:47">
      <c r="A48" s="6"/>
      <c r="B48" s="6"/>
      <c r="C48" s="8">
        <v>4</v>
      </c>
      <c r="D48" s="9">
        <v>19.6700666666667</v>
      </c>
      <c r="E48" s="12">
        <f t="shared" si="38"/>
        <v>16.854064516129</v>
      </c>
      <c r="F48" s="8" t="s">
        <v>109</v>
      </c>
      <c r="G48" s="6">
        <v>5</v>
      </c>
      <c r="H48" s="11">
        <f t="shared" si="20"/>
        <v>19.6700666666667</v>
      </c>
      <c r="I48" s="11">
        <f t="shared" si="21"/>
        <v>292.820066666667</v>
      </c>
      <c r="J48" s="11">
        <f t="shared" si="22"/>
        <v>0.19104535205843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2.78782626889557</v>
      </c>
      <c r="O48" s="11">
        <f t="shared" si="39"/>
        <v>1.11908769836292</v>
      </c>
      <c r="P48" s="11">
        <f t="shared" si="25"/>
        <v>0.213796503318003</v>
      </c>
      <c r="Q48" s="15">
        <f t="shared" si="26"/>
        <v>0.0277935454313404</v>
      </c>
      <c r="R48" s="11">
        <f t="shared" si="27"/>
        <v>0.1264068</v>
      </c>
      <c r="S48" s="16">
        <f t="shared" si="28"/>
        <v>0.219873815580653</v>
      </c>
      <c r="T48" s="3">
        <v>0.01</v>
      </c>
      <c r="U48" s="17">
        <f t="shared" si="29"/>
        <v>0.00219873815580653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0.0302487381558065</v>
      </c>
      <c r="AR48" s="24">
        <f t="shared" si="35"/>
        <v>97.236</v>
      </c>
      <c r="AS48" s="1">
        <f t="shared" si="36"/>
        <v>0.13</v>
      </c>
      <c r="AT48" s="2">
        <f>$E$3/12</f>
        <v>3.83333333333333</v>
      </c>
      <c r="AU48" s="1">
        <f t="shared" si="37"/>
        <v>9820.39797572825</v>
      </c>
    </row>
    <row r="49" s="1" customFormat="1" ht="16.8" spans="1:47">
      <c r="A49" s="6"/>
      <c r="B49" s="6"/>
      <c r="C49" s="8">
        <v>5</v>
      </c>
      <c r="D49" s="9">
        <v>24.068064516129</v>
      </c>
      <c r="E49" s="12">
        <f t="shared" si="38"/>
        <v>19.6700666666667</v>
      </c>
      <c r="F49" s="8" t="s">
        <v>111</v>
      </c>
      <c r="G49" s="6">
        <v>6</v>
      </c>
      <c r="H49" s="11">
        <f t="shared" si="20"/>
        <v>24.068064516129</v>
      </c>
      <c r="I49" s="11">
        <f t="shared" si="21"/>
        <v>297.218064516129</v>
      </c>
      <c r="J49" s="11">
        <f t="shared" si="22"/>
        <v>0.31248123578193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1.87765119504492</v>
      </c>
      <c r="P49" s="11">
        <f t="shared" si="25"/>
        <v>0.586730765795054</v>
      </c>
      <c r="Q49" s="15">
        <f t="shared" si="26"/>
        <v>0.0762749995533571</v>
      </c>
      <c r="R49" s="11">
        <f t="shared" si="27"/>
        <v>0.1264068</v>
      </c>
      <c r="S49" s="16">
        <f t="shared" si="28"/>
        <v>0.603408990286575</v>
      </c>
      <c r="T49" s="3">
        <v>0.01</v>
      </c>
      <c r="U49" s="17">
        <f t="shared" si="29"/>
        <v>0.00603408990286575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0.0340840899028658</v>
      </c>
      <c r="AR49" s="24">
        <f t="shared" si="35"/>
        <v>97.236</v>
      </c>
      <c r="AS49" s="1">
        <f t="shared" si="36"/>
        <v>0.13</v>
      </c>
      <c r="AT49" s="2">
        <f>$E$3/12</f>
        <v>3.83333333333333</v>
      </c>
      <c r="AU49" s="1">
        <f t="shared" si="37"/>
        <v>11065.5633224287</v>
      </c>
    </row>
    <row r="50" s="1" customFormat="1" ht="16.8" spans="1:47">
      <c r="A50" s="6"/>
      <c r="B50" s="6"/>
      <c r="C50" s="8">
        <v>6</v>
      </c>
      <c r="D50" s="9">
        <v>26.1477</v>
      </c>
      <c r="E50" s="12">
        <f t="shared" si="38"/>
        <v>24.068064516129</v>
      </c>
      <c r="F50" s="8" t="s">
        <v>109</v>
      </c>
      <c r="G50" s="6">
        <v>7</v>
      </c>
      <c r="H50" s="11">
        <f t="shared" si="20"/>
        <v>26.1477</v>
      </c>
      <c r="I50" s="11">
        <f t="shared" si="21"/>
        <v>299.2977</v>
      </c>
      <c r="J50" s="11">
        <f t="shared" si="22"/>
        <v>0.392356847469447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2.26328042924987</v>
      </c>
      <c r="P50" s="11">
        <f t="shared" si="25"/>
        <v>0.888013574159775</v>
      </c>
      <c r="Q50" s="15">
        <f t="shared" si="26"/>
        <v>0.115441764640771</v>
      </c>
      <c r="R50" s="11">
        <f t="shared" si="27"/>
        <v>0.1264068</v>
      </c>
      <c r="S50" s="16">
        <f t="shared" si="28"/>
        <v>0.913255969146998</v>
      </c>
      <c r="T50" s="3">
        <v>0.01</v>
      </c>
      <c r="U50" s="17">
        <f t="shared" si="29"/>
        <v>0.00913255969146998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0.04323255969147</v>
      </c>
      <c r="AR50" s="24">
        <f t="shared" si="35"/>
        <v>97.236</v>
      </c>
      <c r="AS50" s="1">
        <f t="shared" si="36"/>
        <v>0.13</v>
      </c>
      <c r="AT50" s="2">
        <f>$E$3/12</f>
        <v>3.83333333333333</v>
      </c>
      <c r="AU50" s="1">
        <f t="shared" si="37"/>
        <v>14035.6579336571</v>
      </c>
    </row>
    <row r="51" s="1" customFormat="1" ht="16.8" spans="1:47">
      <c r="A51" s="6"/>
      <c r="B51" s="6"/>
      <c r="C51" s="8">
        <v>7</v>
      </c>
      <c r="D51" s="9">
        <v>28.4145161290323</v>
      </c>
      <c r="E51" s="12">
        <f t="shared" si="38"/>
        <v>26.1477</v>
      </c>
      <c r="F51" s="8" t="s">
        <v>109</v>
      </c>
      <c r="G51" s="6">
        <v>8</v>
      </c>
      <c r="H51" s="11">
        <f t="shared" si="20"/>
        <v>28.4145161290323</v>
      </c>
      <c r="I51" s="11">
        <f t="shared" si="21"/>
        <v>301.564516129032</v>
      </c>
      <c r="J51" s="11">
        <f t="shared" si="22"/>
        <v>0.50105251939914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2.34762685509009</v>
      </c>
      <c r="P51" s="11">
        <f t="shared" si="25"/>
        <v>1.17628435035197</v>
      </c>
      <c r="Q51" s="15">
        <f t="shared" si="26"/>
        <v>0.152916965545756</v>
      </c>
      <c r="R51" s="11">
        <f t="shared" si="27"/>
        <v>0.1264068</v>
      </c>
      <c r="S51" s="16">
        <f t="shared" si="28"/>
        <v>1.20972103989466</v>
      </c>
      <c r="T51" s="3">
        <v>0.01</v>
      </c>
      <c r="U51" s="17">
        <f t="shared" si="29"/>
        <v>0.0120972103989466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0.0461972103989466</v>
      </c>
      <c r="AR51" s="24">
        <f t="shared" si="35"/>
        <v>97.236</v>
      </c>
      <c r="AS51" s="1">
        <f t="shared" si="36"/>
        <v>0.13</v>
      </c>
      <c r="AT51" s="2">
        <f>$E$3/12</f>
        <v>3.83333333333333</v>
      </c>
      <c r="AU51" s="1">
        <f t="shared" si="37"/>
        <v>14998.1460102335</v>
      </c>
    </row>
    <row r="52" s="1" customFormat="1" ht="16.8" spans="1:47">
      <c r="A52" s="6"/>
      <c r="B52" s="6"/>
      <c r="C52" s="8">
        <v>8</v>
      </c>
      <c r="D52" s="9">
        <v>27.1022258064516</v>
      </c>
      <c r="E52" s="12">
        <f t="shared" si="38"/>
        <v>28.4145161290323</v>
      </c>
      <c r="F52" s="8" t="s">
        <v>109</v>
      </c>
      <c r="G52" s="6">
        <v>9</v>
      </c>
      <c r="H52" s="11">
        <f t="shared" si="20"/>
        <v>27.1022258064516</v>
      </c>
      <c r="I52" s="11">
        <f t="shared" si="21"/>
        <v>300.252225806452</v>
      </c>
      <c r="J52" s="11">
        <f t="shared" si="22"/>
        <v>0.43510786387401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2.14370250473812</v>
      </c>
      <c r="P52" s="11">
        <f t="shared" si="25"/>
        <v>0.93274181761797</v>
      </c>
      <c r="Q52" s="15">
        <f t="shared" si="26"/>
        <v>0.121256436290336</v>
      </c>
      <c r="R52" s="11">
        <f t="shared" si="27"/>
        <v>0.1264068</v>
      </c>
      <c r="S52" s="16">
        <f t="shared" si="28"/>
        <v>0.959255643607275</v>
      </c>
      <c r="T52" s="3">
        <v>0.01</v>
      </c>
      <c r="U52" s="17">
        <f t="shared" si="29"/>
        <v>0.00959255643607275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0.0376425564360727</v>
      </c>
      <c r="AR52" s="24">
        <f t="shared" si="35"/>
        <v>97.236</v>
      </c>
      <c r="AS52" s="1">
        <f t="shared" si="36"/>
        <v>0.13</v>
      </c>
      <c r="AT52" s="2">
        <f>$E$3/12</f>
        <v>3.83333333333333</v>
      </c>
      <c r="AU52" s="1">
        <f t="shared" si="37"/>
        <v>12220.8365559568</v>
      </c>
    </row>
    <row r="53" s="1" customFormat="1" ht="16.8" spans="1:47">
      <c r="A53" s="6"/>
      <c r="B53" s="6"/>
      <c r="C53" s="8">
        <v>9</v>
      </c>
      <c r="D53" s="9">
        <v>27.1860333333333</v>
      </c>
      <c r="E53" s="12">
        <f t="shared" si="38"/>
        <v>27.1022258064516</v>
      </c>
      <c r="F53" s="8" t="s">
        <v>109</v>
      </c>
      <c r="G53" s="6">
        <v>10</v>
      </c>
      <c r="H53" s="11">
        <f t="shared" si="20"/>
        <v>27.1860333333333</v>
      </c>
      <c r="I53" s="11">
        <f t="shared" si="21"/>
        <v>300.336033333333</v>
      </c>
      <c r="J53" s="11">
        <f t="shared" si="22"/>
        <v>0.439063064461962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2.18332068712015</v>
      </c>
      <c r="P53" s="11">
        <f t="shared" si="25"/>
        <v>0.95861547159017</v>
      </c>
      <c r="Q53" s="15">
        <f t="shared" si="26"/>
        <v>0.124620011306722</v>
      </c>
      <c r="R53" s="11">
        <f t="shared" si="27"/>
        <v>0.1264068</v>
      </c>
      <c r="S53" s="16">
        <f t="shared" si="28"/>
        <v>0.985864773941925</v>
      </c>
      <c r="T53" s="3">
        <v>0.01</v>
      </c>
      <c r="U53" s="17">
        <f t="shared" si="29"/>
        <v>0.00985864773941925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0.0379086477394192</v>
      </c>
      <c r="AR53" s="24">
        <f t="shared" si="35"/>
        <v>97.236</v>
      </c>
      <c r="AS53" s="1">
        <f t="shared" si="36"/>
        <v>0.13</v>
      </c>
      <c r="AT53" s="2">
        <f>$E$3/12</f>
        <v>3.83333333333333</v>
      </c>
      <c r="AU53" s="1">
        <f t="shared" si="37"/>
        <v>12307.2243742943</v>
      </c>
    </row>
    <row r="54" s="1" customFormat="1" ht="16.8" spans="1:47">
      <c r="A54" s="6"/>
      <c r="B54" s="6"/>
      <c r="C54" s="8">
        <v>10</v>
      </c>
      <c r="D54" s="9">
        <v>21.7095483870968</v>
      </c>
      <c r="E54" s="12">
        <f t="shared" si="38"/>
        <v>27.1860333333333</v>
      </c>
      <c r="F54" s="8" t="s">
        <v>109</v>
      </c>
      <c r="G54" s="6">
        <v>11</v>
      </c>
      <c r="H54" s="11">
        <f t="shared" si="20"/>
        <v>21.7095483870968</v>
      </c>
      <c r="I54" s="11">
        <f t="shared" si="21"/>
        <v>294.859548387097</v>
      </c>
      <c r="J54" s="11">
        <f t="shared" si="22"/>
        <v>0.240448626925456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1.16346995475348</v>
      </c>
      <c r="O54" s="11">
        <f t="shared" si="39"/>
        <v>1.0335952607765</v>
      </c>
      <c r="P54" s="11">
        <f t="shared" si="25"/>
        <v>0.248526561250368</v>
      </c>
      <c r="Q54" s="15">
        <f t="shared" si="26"/>
        <v>0.0323084529625479</v>
      </c>
      <c r="R54" s="11">
        <f t="shared" si="27"/>
        <v>0.1264068</v>
      </c>
      <c r="S54" s="16">
        <f t="shared" si="28"/>
        <v>0.255591099233173</v>
      </c>
      <c r="T54" s="3">
        <v>0.01</v>
      </c>
      <c r="U54" s="17">
        <f t="shared" si="29"/>
        <v>0.00255591099233173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0.0216559109923317</v>
      </c>
      <c r="AR54" s="24">
        <f t="shared" si="35"/>
        <v>97.236</v>
      </c>
      <c r="AS54" s="1">
        <f t="shared" si="36"/>
        <v>0.13</v>
      </c>
      <c r="AT54" s="2">
        <f>$E$3/12</f>
        <v>3.83333333333333</v>
      </c>
      <c r="AU54" s="1">
        <f t="shared" si="37"/>
        <v>7030.69540872143</v>
      </c>
    </row>
    <row r="55" s="1" customFormat="1" ht="16.8" spans="1:48">
      <c r="A55" s="6"/>
      <c r="B55" s="6"/>
      <c r="C55" s="8">
        <v>11</v>
      </c>
      <c r="D55" s="9">
        <v>15.3470333333333</v>
      </c>
      <c r="E55" s="12">
        <f t="shared" si="38"/>
        <v>21.7095483870968</v>
      </c>
      <c r="F55" s="8" t="s">
        <v>111</v>
      </c>
      <c r="G55" s="6">
        <v>12</v>
      </c>
      <c r="H55" s="11">
        <f t="shared" si="20"/>
        <v>15.3470333333333</v>
      </c>
      <c r="I55" s="11">
        <f t="shared" si="21"/>
        <v>288.497033333333</v>
      </c>
      <c r="J55" s="11">
        <f t="shared" si="22"/>
        <v>0.116075843729916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1.75742869952613</v>
      </c>
      <c r="P55" s="11">
        <f t="shared" si="25"/>
        <v>0.203995019092666</v>
      </c>
      <c r="Q55" s="15">
        <f t="shared" si="26"/>
        <v>0.0265193524820465</v>
      </c>
      <c r="R55" s="11">
        <f t="shared" si="27"/>
        <v>0.1264068</v>
      </c>
      <c r="S55" s="16">
        <f t="shared" si="28"/>
        <v>0.209793717442784</v>
      </c>
      <c r="T55" s="3">
        <v>0.01</v>
      </c>
      <c r="U55" s="17">
        <f t="shared" si="29"/>
        <v>0.00209793717442784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0.0211979371744278</v>
      </c>
      <c r="AR55" s="24">
        <f t="shared" si="35"/>
        <v>97.236</v>
      </c>
      <c r="AS55" s="1">
        <f t="shared" si="36"/>
        <v>0.13</v>
      </c>
      <c r="AT55" s="2">
        <f>$E$3/12</f>
        <v>3.83333333333333</v>
      </c>
      <c r="AU55" s="1">
        <f t="shared" si="37"/>
        <v>6882.01201138055</v>
      </c>
      <c r="AV55" s="1">
        <f>SUM(AU44:AU55)</f>
        <v>119258.025917352</v>
      </c>
    </row>
    <row r="56" s="1" customFormat="1" ht="16.8" spans="1:46">
      <c r="A56" s="6"/>
      <c r="B56" s="6"/>
      <c r="C56" s="8">
        <v>12</v>
      </c>
      <c r="D56" s="9">
        <v>11.8368387096774</v>
      </c>
      <c r="E56" s="12">
        <f t="shared" si="38"/>
        <v>15.3470333333333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11.6298064516129</v>
      </c>
      <c r="E60" s="8"/>
      <c r="F60" s="8"/>
      <c r="G60" s="6">
        <v>1</v>
      </c>
      <c r="H60" s="11">
        <f t="shared" ref="H60:H71" si="40">E61</f>
        <v>11.6298064516129</v>
      </c>
      <c r="I60" s="11">
        <f t="shared" ref="I60:I71" si="41">H60+273.15</f>
        <v>284.779806451613</v>
      </c>
      <c r="J60" s="11">
        <f t="shared" ref="J60:J71" si="42">EXP(($C$18*(I60-$C$16))/($C$19*I60*$C$16))</f>
        <v>0.0747167930742689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0.103086759404569</v>
      </c>
      <c r="Q60" s="15">
        <f t="shared" ref="Q60:Q71" si="46">P60*$B$62</f>
        <v>0.0103086759404569</v>
      </c>
      <c r="R60" s="11">
        <f t="shared" ref="R60:R71" si="47">L60*$B$62</f>
        <v>0.13797</v>
      </c>
      <c r="S60" s="16">
        <f t="shared" ref="S60:S71" si="48">Q60/R60</f>
        <v>0.0747167930742689</v>
      </c>
      <c r="T60" s="3">
        <v>0.01</v>
      </c>
      <c r="U60" s="17">
        <f t="shared" ref="U60:U71" si="49">S60*T60</f>
        <v>0.000747167930742689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0.0130471679307427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0.691666666666667</v>
      </c>
      <c r="AU60" s="1">
        <f t="shared" ref="AU60:AU71" si="57">AT60*10000*AS60*0.67*AR60*AQ60</f>
        <v>834.204571670735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9.74593548387096</v>
      </c>
      <c r="E61" s="12">
        <f t="shared" ref="E61:E72" si="58">D60</f>
        <v>11.6298064516129</v>
      </c>
      <c r="F61" s="8" t="s">
        <v>109</v>
      </c>
      <c r="G61" s="6">
        <v>2</v>
      </c>
      <c r="H61" s="11">
        <f t="shared" si="40"/>
        <v>9.74593548387096</v>
      </c>
      <c r="I61" s="11">
        <f t="shared" si="41"/>
        <v>282.895935483871</v>
      </c>
      <c r="J61" s="11">
        <f t="shared" si="42"/>
        <v>0.0595026980261698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2.65631324059543</v>
      </c>
      <c r="P61" s="11">
        <f t="shared" si="45"/>
        <v>0.158057804618066</v>
      </c>
      <c r="Q61" s="15">
        <f t="shared" si="46"/>
        <v>0.0158057804618066</v>
      </c>
      <c r="R61" s="11">
        <f t="shared" si="47"/>
        <v>0.13797</v>
      </c>
      <c r="S61" s="16">
        <f t="shared" si="48"/>
        <v>0.114559545276557</v>
      </c>
      <c r="T61" s="3">
        <v>0.01</v>
      </c>
      <c r="U61" s="17">
        <f t="shared" si="49"/>
        <v>0.00114559545276557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0.0134455954527656</v>
      </c>
      <c r="AR61" s="24">
        <f t="shared" si="55"/>
        <v>137.97</v>
      </c>
      <c r="AS61" s="1">
        <f t="shared" si="56"/>
        <v>0.1</v>
      </c>
      <c r="AT61" s="2">
        <f>$E$5/12</f>
        <v>0.691666666666667</v>
      </c>
      <c r="AU61" s="1">
        <f t="shared" si="57"/>
        <v>859.679070206758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14.8629285714286</v>
      </c>
      <c r="E62" s="12">
        <f t="shared" si="58"/>
        <v>9.74593548387096</v>
      </c>
      <c r="F62" s="8" t="s">
        <v>109</v>
      </c>
      <c r="G62" s="6">
        <v>3</v>
      </c>
      <c r="H62" s="11">
        <f t="shared" si="40"/>
        <v>14.8629285714286</v>
      </c>
      <c r="I62" s="11">
        <f t="shared" si="41"/>
        <v>288.012928571429</v>
      </c>
      <c r="J62" s="11">
        <f t="shared" si="42"/>
        <v>0.109674319185547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3.87795543597736</v>
      </c>
      <c r="P62" s="11">
        <f t="shared" si="45"/>
        <v>0.42531212227271</v>
      </c>
      <c r="Q62" s="15">
        <f t="shared" si="46"/>
        <v>0.042531212227271</v>
      </c>
      <c r="R62" s="11">
        <f t="shared" si="47"/>
        <v>0.13797</v>
      </c>
      <c r="S62" s="16">
        <f t="shared" si="48"/>
        <v>0.308264204010082</v>
      </c>
      <c r="T62" s="3">
        <v>0.01</v>
      </c>
      <c r="U62" s="17">
        <f t="shared" si="49"/>
        <v>0.00308264204010082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0.0153826420401008</v>
      </c>
      <c r="AR62" s="24">
        <f t="shared" si="55"/>
        <v>137.97</v>
      </c>
      <c r="AS62" s="1">
        <f t="shared" si="56"/>
        <v>0.1</v>
      </c>
      <c r="AT62" s="2">
        <f>$E$5/12</f>
        <v>0.691666666666667</v>
      </c>
      <c r="AU62" s="1">
        <f t="shared" si="57"/>
        <v>983.529175246544</v>
      </c>
    </row>
    <row r="63" s="1" customFormat="1" ht="16.8" spans="1:47">
      <c r="A63" s="6"/>
      <c r="B63" s="6"/>
      <c r="C63" s="8">
        <v>3</v>
      </c>
      <c r="D63" s="9">
        <v>16.854064516129</v>
      </c>
      <c r="E63" s="12">
        <f t="shared" si="58"/>
        <v>14.8629285714286</v>
      </c>
      <c r="F63" s="8" t="s">
        <v>109</v>
      </c>
      <c r="G63" s="6">
        <v>4</v>
      </c>
      <c r="H63" s="11">
        <f t="shared" si="40"/>
        <v>16.854064516129</v>
      </c>
      <c r="I63" s="11">
        <f t="shared" si="41"/>
        <v>290.004064516129</v>
      </c>
      <c r="J63" s="11">
        <f t="shared" si="42"/>
        <v>0.138328162462559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4.83234331370465</v>
      </c>
      <c r="P63" s="11">
        <f t="shared" si="45"/>
        <v>0.668449170973</v>
      </c>
      <c r="Q63" s="15">
        <f t="shared" si="46"/>
        <v>0.0668449170973</v>
      </c>
      <c r="R63" s="11">
        <f t="shared" si="47"/>
        <v>0.13797</v>
      </c>
      <c r="S63" s="16">
        <f t="shared" si="48"/>
        <v>0.484488780874828</v>
      </c>
      <c r="T63" s="3">
        <v>0.01</v>
      </c>
      <c r="U63" s="17">
        <f t="shared" si="49"/>
        <v>0.00484488780874828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0.0228948878087483</v>
      </c>
      <c r="AR63" s="24">
        <f t="shared" si="55"/>
        <v>137.97</v>
      </c>
      <c r="AS63" s="1">
        <f t="shared" si="56"/>
        <v>0.1</v>
      </c>
      <c r="AT63" s="2">
        <f>$E$5/12</f>
        <v>0.691666666666667</v>
      </c>
      <c r="AU63" s="1">
        <f t="shared" si="57"/>
        <v>1463.84412152341</v>
      </c>
    </row>
    <row r="64" s="1" customFormat="1" ht="16.8" spans="1:47">
      <c r="A64" s="6"/>
      <c r="B64" s="6"/>
      <c r="C64" s="8">
        <v>4</v>
      </c>
      <c r="D64" s="9">
        <v>19.6700666666667</v>
      </c>
      <c r="E64" s="12">
        <f t="shared" si="58"/>
        <v>16.854064516129</v>
      </c>
      <c r="F64" s="8" t="s">
        <v>109</v>
      </c>
      <c r="G64" s="6">
        <v>5</v>
      </c>
      <c r="H64" s="11">
        <f t="shared" si="40"/>
        <v>19.6700666666667</v>
      </c>
      <c r="I64" s="11">
        <f t="shared" si="41"/>
        <v>292.820066666667</v>
      </c>
      <c r="J64" s="11">
        <f t="shared" si="42"/>
        <v>0.19104535205843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3.95569943559507</v>
      </c>
      <c r="O64" s="11">
        <f t="shared" si="59"/>
        <v>1.58789470713658</v>
      </c>
      <c r="P64" s="11">
        <f t="shared" si="45"/>
        <v>0.303359903356627</v>
      </c>
      <c r="Q64" s="15">
        <f t="shared" si="46"/>
        <v>0.0303359903356627</v>
      </c>
      <c r="R64" s="11">
        <f t="shared" si="47"/>
        <v>0.13797</v>
      </c>
      <c r="S64" s="16">
        <f t="shared" si="48"/>
        <v>0.219873815580653</v>
      </c>
      <c r="T64" s="3">
        <v>0.01</v>
      </c>
      <c r="U64" s="17">
        <f t="shared" si="49"/>
        <v>0.00219873815580653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0.0202487381558065</v>
      </c>
      <c r="AR64" s="24">
        <f t="shared" si="55"/>
        <v>137.97</v>
      </c>
      <c r="AS64" s="1">
        <f t="shared" si="56"/>
        <v>0.1</v>
      </c>
      <c r="AT64" s="2">
        <f>$E$5/12</f>
        <v>0.691666666666667</v>
      </c>
      <c r="AU64" s="1">
        <f t="shared" si="57"/>
        <v>1294.65567008885</v>
      </c>
    </row>
    <row r="65" s="1" customFormat="1" ht="16.8" spans="1:47">
      <c r="A65" s="6"/>
      <c r="B65" s="6"/>
      <c r="C65" s="8">
        <v>5</v>
      </c>
      <c r="D65" s="9">
        <v>24.068064516129</v>
      </c>
      <c r="E65" s="12">
        <f t="shared" si="58"/>
        <v>19.6700666666667</v>
      </c>
      <c r="F65" s="8" t="s">
        <v>111</v>
      </c>
      <c r="G65" s="6">
        <v>6</v>
      </c>
      <c r="H65" s="11">
        <f t="shared" si="40"/>
        <v>24.068064516129</v>
      </c>
      <c r="I65" s="11">
        <f t="shared" si="41"/>
        <v>297.218064516129</v>
      </c>
      <c r="J65" s="11">
        <f t="shared" si="42"/>
        <v>0.31248123578193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2.66423480377996</v>
      </c>
      <c r="P65" s="11">
        <f t="shared" si="45"/>
        <v>0.832523383898388</v>
      </c>
      <c r="Q65" s="15">
        <f t="shared" si="46"/>
        <v>0.0832523383898388</v>
      </c>
      <c r="R65" s="11">
        <f t="shared" si="47"/>
        <v>0.13797</v>
      </c>
      <c r="S65" s="16">
        <f t="shared" si="48"/>
        <v>0.603408990286575</v>
      </c>
      <c r="T65" s="3">
        <v>0.01</v>
      </c>
      <c r="U65" s="17">
        <f t="shared" si="49"/>
        <v>0.00603408990286575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0.0240840899028658</v>
      </c>
      <c r="AR65" s="24">
        <f t="shared" si="55"/>
        <v>137.97</v>
      </c>
      <c r="AS65" s="1">
        <f t="shared" si="56"/>
        <v>0.1</v>
      </c>
      <c r="AT65" s="2">
        <f>$E$5/12</f>
        <v>0.691666666666667</v>
      </c>
      <c r="AU65" s="1">
        <f t="shared" si="57"/>
        <v>1539.87884636325</v>
      </c>
    </row>
    <row r="66" s="1" customFormat="1" ht="16.8" spans="1:47">
      <c r="A66" s="6"/>
      <c r="B66" s="6"/>
      <c r="C66" s="8">
        <v>6</v>
      </c>
      <c r="D66" s="9">
        <v>26.1477</v>
      </c>
      <c r="E66" s="12">
        <f t="shared" si="58"/>
        <v>24.068064516129</v>
      </c>
      <c r="F66" s="8" t="s">
        <v>109</v>
      </c>
      <c r="G66" s="6">
        <v>7</v>
      </c>
      <c r="H66" s="11">
        <f t="shared" si="40"/>
        <v>26.1477</v>
      </c>
      <c r="I66" s="11">
        <f t="shared" si="41"/>
        <v>299.2977</v>
      </c>
      <c r="J66" s="11">
        <f t="shared" si="42"/>
        <v>0.392356847469447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3.21141141988157</v>
      </c>
      <c r="P66" s="11">
        <f t="shared" si="45"/>
        <v>1.26001926063211</v>
      </c>
      <c r="Q66" s="15">
        <f t="shared" si="46"/>
        <v>0.126001926063211</v>
      </c>
      <c r="R66" s="11">
        <f t="shared" si="47"/>
        <v>0.13797</v>
      </c>
      <c r="S66" s="16">
        <f t="shared" si="48"/>
        <v>0.913255969146997</v>
      </c>
      <c r="T66" s="3">
        <v>0.01</v>
      </c>
      <c r="U66" s="17">
        <f t="shared" si="49"/>
        <v>0.00913255969146998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0.03233255969147</v>
      </c>
      <c r="AR66" s="24">
        <f t="shared" si="55"/>
        <v>137.97</v>
      </c>
      <c r="AS66" s="1">
        <f t="shared" si="56"/>
        <v>0.1</v>
      </c>
      <c r="AT66" s="2">
        <f>$E$5/12</f>
        <v>0.691666666666667</v>
      </c>
      <c r="AU66" s="1">
        <f t="shared" si="57"/>
        <v>2067.26618769793</v>
      </c>
    </row>
    <row r="67" s="1" customFormat="1" ht="16.8" spans="1:47">
      <c r="A67" s="6"/>
      <c r="B67" s="6"/>
      <c r="C67" s="8">
        <v>7</v>
      </c>
      <c r="D67" s="9">
        <v>28.4145161290323</v>
      </c>
      <c r="E67" s="12">
        <f t="shared" si="58"/>
        <v>26.1477</v>
      </c>
      <c r="F67" s="8" t="s">
        <v>109</v>
      </c>
      <c r="G67" s="6">
        <v>8</v>
      </c>
      <c r="H67" s="11">
        <f t="shared" si="40"/>
        <v>28.4145161290323</v>
      </c>
      <c r="I67" s="11">
        <f t="shared" si="41"/>
        <v>301.564516129032</v>
      </c>
      <c r="J67" s="11">
        <f t="shared" si="42"/>
        <v>0.50105251939914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3.33109215924945</v>
      </c>
      <c r="P67" s="11">
        <f t="shared" si="45"/>
        <v>1.66905211874266</v>
      </c>
      <c r="Q67" s="15">
        <f t="shared" si="46"/>
        <v>0.166905211874266</v>
      </c>
      <c r="R67" s="11">
        <f t="shared" si="47"/>
        <v>0.13797</v>
      </c>
      <c r="S67" s="16">
        <f t="shared" si="48"/>
        <v>1.20972103989466</v>
      </c>
      <c r="T67" s="3">
        <v>0.01</v>
      </c>
      <c r="U67" s="17">
        <f t="shared" si="49"/>
        <v>0.0120972103989466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0.0352972103989466</v>
      </c>
      <c r="AR67" s="24">
        <f t="shared" si="55"/>
        <v>137.97</v>
      </c>
      <c r="AS67" s="1">
        <f t="shared" si="56"/>
        <v>0.1</v>
      </c>
      <c r="AT67" s="2">
        <f>$E$5/12</f>
        <v>0.691666666666667</v>
      </c>
      <c r="AU67" s="1">
        <f t="shared" si="57"/>
        <v>2256.81883136066</v>
      </c>
    </row>
    <row r="68" s="1" customFormat="1" ht="16.8" spans="1:47">
      <c r="A68" s="6"/>
      <c r="B68" s="6"/>
      <c r="C68" s="8">
        <v>8</v>
      </c>
      <c r="D68" s="9">
        <v>27.1022258064516</v>
      </c>
      <c r="E68" s="12">
        <f t="shared" si="58"/>
        <v>28.4145161290323</v>
      </c>
      <c r="F68" s="8" t="s">
        <v>109</v>
      </c>
      <c r="G68" s="6">
        <v>9</v>
      </c>
      <c r="H68" s="11">
        <f t="shared" si="40"/>
        <v>27.1022258064516</v>
      </c>
      <c r="I68" s="11">
        <f t="shared" si="41"/>
        <v>300.252225806452</v>
      </c>
      <c r="J68" s="11">
        <f t="shared" si="42"/>
        <v>0.43510786387401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3.04174004050679</v>
      </c>
      <c r="P68" s="11">
        <f t="shared" si="45"/>
        <v>1.32348501148496</v>
      </c>
      <c r="Q68" s="15">
        <f t="shared" si="46"/>
        <v>0.132348501148496</v>
      </c>
      <c r="R68" s="11">
        <f t="shared" si="47"/>
        <v>0.13797</v>
      </c>
      <c r="S68" s="16">
        <f t="shared" si="48"/>
        <v>0.959255643607275</v>
      </c>
      <c r="T68" s="3">
        <v>0.01</v>
      </c>
      <c r="U68" s="17">
        <f t="shared" si="49"/>
        <v>0.00959255643607275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0.0276425564360727</v>
      </c>
      <c r="AR68" s="24">
        <f t="shared" si="55"/>
        <v>137.97</v>
      </c>
      <c r="AS68" s="1">
        <f t="shared" si="56"/>
        <v>0.1</v>
      </c>
      <c r="AT68" s="2">
        <f>$E$5/12</f>
        <v>0.691666666666667</v>
      </c>
      <c r="AU68" s="1">
        <f t="shared" si="57"/>
        <v>1767.39864728065</v>
      </c>
    </row>
    <row r="69" s="1" customFormat="1" ht="16.8" spans="1:47">
      <c r="A69" s="6"/>
      <c r="B69" s="6"/>
      <c r="C69" s="8">
        <v>9</v>
      </c>
      <c r="D69" s="9">
        <v>27.1860333333333</v>
      </c>
      <c r="E69" s="12">
        <f t="shared" si="58"/>
        <v>27.1022258064516</v>
      </c>
      <c r="F69" s="8" t="s">
        <v>109</v>
      </c>
      <c r="G69" s="6">
        <v>10</v>
      </c>
      <c r="H69" s="11">
        <f t="shared" si="40"/>
        <v>27.1860333333333</v>
      </c>
      <c r="I69" s="11">
        <f t="shared" si="41"/>
        <v>300.336033333333</v>
      </c>
      <c r="J69" s="11">
        <f t="shared" si="42"/>
        <v>0.439063064461962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3.09795502902184</v>
      </c>
      <c r="P69" s="11">
        <f t="shared" si="45"/>
        <v>1.36019762860767</v>
      </c>
      <c r="Q69" s="15">
        <f t="shared" si="46"/>
        <v>0.136019762860767</v>
      </c>
      <c r="R69" s="11">
        <f t="shared" si="47"/>
        <v>0.13797</v>
      </c>
      <c r="S69" s="16">
        <f t="shared" si="48"/>
        <v>0.985864773941925</v>
      </c>
      <c r="T69" s="3">
        <v>0.01</v>
      </c>
      <c r="U69" s="17">
        <f t="shared" si="49"/>
        <v>0.00985864773941925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0.0279086477394192</v>
      </c>
      <c r="AR69" s="24">
        <f t="shared" si="55"/>
        <v>137.97</v>
      </c>
      <c r="AS69" s="1">
        <f t="shared" si="56"/>
        <v>0.1</v>
      </c>
      <c r="AT69" s="2">
        <f>$E$5/12</f>
        <v>0.691666666666667</v>
      </c>
      <c r="AU69" s="1">
        <f t="shared" si="57"/>
        <v>1784.41188593227</v>
      </c>
    </row>
    <row r="70" s="1" customFormat="1" ht="16.8" spans="1:47">
      <c r="A70" s="6"/>
      <c r="B70" s="6"/>
      <c r="C70" s="8">
        <v>10</v>
      </c>
      <c r="D70" s="9">
        <v>21.7095483870968</v>
      </c>
      <c r="E70" s="12">
        <f t="shared" si="58"/>
        <v>27.1860333333333</v>
      </c>
      <c r="F70" s="8" t="s">
        <v>109</v>
      </c>
      <c r="G70" s="6">
        <v>11</v>
      </c>
      <c r="H70" s="11">
        <f t="shared" si="40"/>
        <v>21.7095483870968</v>
      </c>
      <c r="I70" s="11">
        <f t="shared" si="41"/>
        <v>294.859548387097</v>
      </c>
      <c r="J70" s="11">
        <f t="shared" si="42"/>
        <v>0.240448626925456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1.65086953039345</v>
      </c>
      <c r="O70" s="11">
        <f t="shared" si="59"/>
        <v>1.46658787002071</v>
      </c>
      <c r="P70" s="11">
        <f t="shared" si="45"/>
        <v>0.352639039612009</v>
      </c>
      <c r="Q70" s="15">
        <f t="shared" si="46"/>
        <v>0.0352639039612009</v>
      </c>
      <c r="R70" s="11">
        <f t="shared" si="47"/>
        <v>0.13797</v>
      </c>
      <c r="S70" s="16">
        <f t="shared" si="48"/>
        <v>0.255591099233173</v>
      </c>
      <c r="T70" s="3">
        <v>0.01</v>
      </c>
      <c r="U70" s="17">
        <f t="shared" si="49"/>
        <v>0.00255591099233173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0.0148559109923317</v>
      </c>
      <c r="AR70" s="24">
        <f t="shared" si="55"/>
        <v>137.97</v>
      </c>
      <c r="AS70" s="1">
        <f t="shared" si="56"/>
        <v>0.1</v>
      </c>
      <c r="AT70" s="2">
        <f>$E$5/12</f>
        <v>0.691666666666667</v>
      </c>
      <c r="AU70" s="1">
        <f t="shared" si="57"/>
        <v>949.85125752353</v>
      </c>
    </row>
    <row r="71" s="1" customFormat="1" ht="16.8" spans="1:48">
      <c r="A71" s="6"/>
      <c r="B71" s="6"/>
      <c r="C71" s="8">
        <v>11</v>
      </c>
      <c r="D71" s="9">
        <v>15.3470333333333</v>
      </c>
      <c r="E71" s="12">
        <f t="shared" si="58"/>
        <v>21.7095483870968</v>
      </c>
      <c r="F71" s="8" t="s">
        <v>111</v>
      </c>
      <c r="G71" s="6">
        <v>12</v>
      </c>
      <c r="H71" s="11">
        <f t="shared" si="40"/>
        <v>15.3470333333333</v>
      </c>
      <c r="I71" s="11">
        <f t="shared" si="41"/>
        <v>288.497033333333</v>
      </c>
      <c r="J71" s="11">
        <f t="shared" si="42"/>
        <v>0.116075843729916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2.4936488304087</v>
      </c>
      <c r="P71" s="11">
        <f t="shared" si="45"/>
        <v>0.289452391955809</v>
      </c>
      <c r="Q71" s="15">
        <f t="shared" si="46"/>
        <v>0.0289452391955809</v>
      </c>
      <c r="R71" s="11">
        <f t="shared" si="47"/>
        <v>0.13797</v>
      </c>
      <c r="S71" s="16">
        <f t="shared" si="48"/>
        <v>0.209793717442784</v>
      </c>
      <c r="T71" s="3">
        <v>0.01</v>
      </c>
      <c r="U71" s="17">
        <f t="shared" si="49"/>
        <v>0.00209793717442784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0.0143979371744278</v>
      </c>
      <c r="AR71" s="24">
        <f t="shared" si="55"/>
        <v>137.97</v>
      </c>
      <c r="AS71" s="1">
        <f t="shared" si="56"/>
        <v>0.1</v>
      </c>
      <c r="AT71" s="2">
        <f>$E$5/12</f>
        <v>0.691666666666667</v>
      </c>
      <c r="AU71" s="1">
        <f t="shared" si="57"/>
        <v>920.569511888852</v>
      </c>
      <c r="AV71" s="1">
        <f>SUM(AU60:AU71)</f>
        <v>16722.1077767834</v>
      </c>
    </row>
    <row r="72" s="1" customFormat="1" ht="16.8" spans="1:46">
      <c r="A72" s="6"/>
      <c r="B72" s="6"/>
      <c r="C72" s="8">
        <v>12</v>
      </c>
      <c r="D72" s="9">
        <v>11.8368387096774</v>
      </c>
      <c r="E72" s="12">
        <f t="shared" si="58"/>
        <v>15.3470333333333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11.6298064516129</v>
      </c>
      <c r="E76" s="8"/>
      <c r="F76" s="8"/>
      <c r="G76" s="6">
        <v>1</v>
      </c>
      <c r="H76" s="11">
        <f t="shared" ref="H76:H87" si="60">E77</f>
        <v>11.6298064516129</v>
      </c>
      <c r="I76" s="11">
        <f t="shared" ref="I76:I87" si="61">H76+273.15</f>
        <v>284.779806451613</v>
      </c>
      <c r="J76" s="11">
        <f t="shared" ref="J76:J87" si="62">EXP(($C$18*(I76-$C$16))/($C$19*I76*$C$16))</f>
        <v>0.0747167930742689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0.00584749188597786</v>
      </c>
      <c r="Q76" s="15">
        <f t="shared" ref="Q76:Q87" si="66">P76*$B$78</f>
        <v>0.000760173945177121</v>
      </c>
      <c r="R76" s="11">
        <f t="shared" ref="R76:R87" si="67">L76*$B$78</f>
        <v>0.0101740708333333</v>
      </c>
      <c r="S76" s="16">
        <f t="shared" ref="S76:S87" si="68">Q76/R76</f>
        <v>0.0747167930742691</v>
      </c>
      <c r="T76" s="3">
        <v>0.01</v>
      </c>
      <c r="U76" s="17">
        <f t="shared" ref="U76:U87" si="69">S76*T76</f>
        <v>0.000747167930742692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0.0123471679307427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0.0583333333333333</v>
      </c>
      <c r="AU76" s="1">
        <f t="shared" ref="AU76:AU87" si="77">AT76*10000*AS76*0.67*AR76*AQ76</f>
        <v>4.90968589704562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9.74593548387096</v>
      </c>
      <c r="E77" s="12">
        <f t="shared" ref="E77:E88" si="78">D76</f>
        <v>11.6298064516129</v>
      </c>
      <c r="F77" s="8" t="s">
        <v>109</v>
      </c>
      <c r="G77" s="6">
        <v>2</v>
      </c>
      <c r="H77" s="11">
        <f t="shared" si="60"/>
        <v>9.74593548387096</v>
      </c>
      <c r="I77" s="11">
        <f t="shared" si="61"/>
        <v>282.895935483871</v>
      </c>
      <c r="J77" s="11">
        <f t="shared" si="62"/>
        <v>0.0595026980261698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0.150676674780689</v>
      </c>
      <c r="P77" s="11">
        <f t="shared" si="65"/>
        <v>0.00896566867906271</v>
      </c>
      <c r="Q77" s="15">
        <f t="shared" si="66"/>
        <v>0.00116553692827815</v>
      </c>
      <c r="R77" s="11">
        <f t="shared" si="67"/>
        <v>0.0101740708333333</v>
      </c>
      <c r="S77" s="16">
        <f t="shared" si="68"/>
        <v>0.114559545276558</v>
      </c>
      <c r="T77" s="3">
        <v>0.01</v>
      </c>
      <c r="U77" s="17">
        <f t="shared" si="69"/>
        <v>0.00114559545276558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0.0127455954527656</v>
      </c>
      <c r="AR77" s="24">
        <f t="shared" si="74"/>
        <v>7.82620833333333</v>
      </c>
      <c r="AS77" s="1">
        <f t="shared" si="75"/>
        <v>0.13</v>
      </c>
      <c r="AT77" s="2">
        <f t="shared" si="76"/>
        <v>0.0583333333333333</v>
      </c>
      <c r="AU77" s="1">
        <f t="shared" si="77"/>
        <v>5.06811526294094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14.8629285714286</v>
      </c>
      <c r="E78" s="12">
        <f t="shared" si="78"/>
        <v>9.74593548387096</v>
      </c>
      <c r="F78" s="8" t="s">
        <v>109</v>
      </c>
      <c r="G78" s="6">
        <v>3</v>
      </c>
      <c r="H78" s="11">
        <f t="shared" si="60"/>
        <v>14.8629285714286</v>
      </c>
      <c r="I78" s="11">
        <f t="shared" si="61"/>
        <v>288.012928571429</v>
      </c>
      <c r="J78" s="11">
        <f t="shared" si="62"/>
        <v>0.109674319185547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0.219973089434959</v>
      </c>
      <c r="P78" s="11">
        <f t="shared" si="65"/>
        <v>0.0241253988229207</v>
      </c>
      <c r="Q78" s="15">
        <f t="shared" si="66"/>
        <v>0.00313630184697969</v>
      </c>
      <c r="R78" s="11">
        <f t="shared" si="67"/>
        <v>0.0101740708333333</v>
      </c>
      <c r="S78" s="16">
        <f t="shared" si="68"/>
        <v>0.308264204010083</v>
      </c>
      <c r="T78" s="3">
        <v>0.01</v>
      </c>
      <c r="U78" s="17">
        <f t="shared" si="69"/>
        <v>0.00308264204010083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0.0146826420401008</v>
      </c>
      <c r="AR78" s="24">
        <f t="shared" si="74"/>
        <v>7.82620833333333</v>
      </c>
      <c r="AS78" s="1">
        <f t="shared" si="75"/>
        <v>0.13</v>
      </c>
      <c r="AT78" s="2">
        <f t="shared" si="76"/>
        <v>0.0583333333333333</v>
      </c>
      <c r="AU78" s="1">
        <f t="shared" si="77"/>
        <v>5.83835588533344</v>
      </c>
    </row>
    <row r="79" s="1" customFormat="1" ht="16.8" spans="1:47">
      <c r="A79" s="6"/>
      <c r="B79" s="6"/>
      <c r="C79" s="8">
        <v>3</v>
      </c>
      <c r="D79" s="9">
        <v>16.854064516129</v>
      </c>
      <c r="E79" s="12">
        <f t="shared" si="78"/>
        <v>14.8629285714286</v>
      </c>
      <c r="F79" s="8" t="s">
        <v>109</v>
      </c>
      <c r="G79" s="6">
        <v>4</v>
      </c>
      <c r="H79" s="11">
        <f t="shared" si="60"/>
        <v>16.854064516129</v>
      </c>
      <c r="I79" s="11">
        <f t="shared" si="61"/>
        <v>290.004064516129</v>
      </c>
      <c r="J79" s="11">
        <f t="shared" si="62"/>
        <v>0.138328162462559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0.274109773945372</v>
      </c>
      <c r="P79" s="11">
        <f t="shared" si="65"/>
        <v>0.0379171013428908</v>
      </c>
      <c r="Q79" s="15">
        <f t="shared" si="66"/>
        <v>0.00492922317457581</v>
      </c>
      <c r="R79" s="11">
        <f t="shared" si="67"/>
        <v>0.0101740708333333</v>
      </c>
      <c r="S79" s="16">
        <f t="shared" si="68"/>
        <v>0.484488780874829</v>
      </c>
      <c r="T79" s="3">
        <v>0.01</v>
      </c>
      <c r="U79" s="17">
        <f t="shared" si="69"/>
        <v>0.00484488780874829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0.0239448878087483</v>
      </c>
      <c r="AR79" s="24">
        <f t="shared" si="74"/>
        <v>7.82620833333333</v>
      </c>
      <c r="AS79" s="1">
        <f t="shared" si="75"/>
        <v>0.13</v>
      </c>
      <c r="AT79" s="2">
        <f t="shared" si="76"/>
        <v>0.0583333333333333</v>
      </c>
      <c r="AU79" s="1">
        <f t="shared" si="77"/>
        <v>9.52136381722311</v>
      </c>
    </row>
    <row r="80" s="1" customFormat="1" ht="16.8" spans="1:47">
      <c r="A80" s="6"/>
      <c r="B80" s="6"/>
      <c r="C80" s="8">
        <v>4</v>
      </c>
      <c r="D80" s="9">
        <v>19.6700666666667</v>
      </c>
      <c r="E80" s="12">
        <f t="shared" si="78"/>
        <v>16.854064516129</v>
      </c>
      <c r="F80" s="8" t="s">
        <v>109</v>
      </c>
      <c r="G80" s="6">
        <v>5</v>
      </c>
      <c r="H80" s="11">
        <f t="shared" si="60"/>
        <v>19.6700666666667</v>
      </c>
      <c r="I80" s="11">
        <f t="shared" si="61"/>
        <v>292.820066666667</v>
      </c>
      <c r="J80" s="11">
        <f t="shared" si="62"/>
        <v>0.19104535205843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0.224383038972357</v>
      </c>
      <c r="O80" s="11">
        <f t="shared" si="79"/>
        <v>0.0900717169634573</v>
      </c>
      <c r="P80" s="11">
        <f t="shared" si="65"/>
        <v>0.017207782877791</v>
      </c>
      <c r="Q80" s="15">
        <f t="shared" si="66"/>
        <v>0.00223701177411283</v>
      </c>
      <c r="R80" s="11">
        <f t="shared" si="67"/>
        <v>0.0101740708333333</v>
      </c>
      <c r="S80" s="16">
        <f t="shared" si="68"/>
        <v>0.219873815580653</v>
      </c>
      <c r="T80" s="3">
        <v>0.01</v>
      </c>
      <c r="U80" s="17">
        <f t="shared" si="69"/>
        <v>0.00219873815580653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0.0212987381558065</v>
      </c>
      <c r="AR80" s="24">
        <f t="shared" si="74"/>
        <v>7.82620833333333</v>
      </c>
      <c r="AS80" s="1">
        <f t="shared" si="75"/>
        <v>0.13</v>
      </c>
      <c r="AT80" s="2">
        <f t="shared" si="76"/>
        <v>0.0583333333333333</v>
      </c>
      <c r="AU80" s="1">
        <f t="shared" si="77"/>
        <v>8.46915786154214</v>
      </c>
    </row>
    <row r="81" s="1" customFormat="1" ht="16.8" spans="1:47">
      <c r="A81" s="6"/>
      <c r="B81" s="6"/>
      <c r="C81" s="8">
        <v>5</v>
      </c>
      <c r="D81" s="9">
        <v>24.068064516129</v>
      </c>
      <c r="E81" s="12">
        <f t="shared" si="78"/>
        <v>19.6700666666667</v>
      </c>
      <c r="F81" s="8" t="s">
        <v>111</v>
      </c>
      <c r="G81" s="6">
        <v>6</v>
      </c>
      <c r="H81" s="11">
        <f t="shared" si="60"/>
        <v>24.068064516129</v>
      </c>
      <c r="I81" s="11">
        <f t="shared" si="61"/>
        <v>297.218064516129</v>
      </c>
      <c r="J81" s="11">
        <f t="shared" si="62"/>
        <v>0.31248123578193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0.151126017419</v>
      </c>
      <c r="P81" s="11">
        <f t="shared" si="65"/>
        <v>0.0472240446818905</v>
      </c>
      <c r="Q81" s="15">
        <f t="shared" si="66"/>
        <v>0.00613912580864576</v>
      </c>
      <c r="R81" s="11">
        <f t="shared" si="67"/>
        <v>0.0101740708333333</v>
      </c>
      <c r="S81" s="16">
        <f t="shared" si="68"/>
        <v>0.603408990286577</v>
      </c>
      <c r="T81" s="3">
        <v>0.01</v>
      </c>
      <c r="U81" s="17">
        <f t="shared" si="69"/>
        <v>0.00603408990286577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0.0251340899028658</v>
      </c>
      <c r="AR81" s="24">
        <f t="shared" si="74"/>
        <v>7.82620833333333</v>
      </c>
      <c r="AS81" s="1">
        <f t="shared" si="75"/>
        <v>0.13</v>
      </c>
      <c r="AT81" s="2">
        <f t="shared" si="76"/>
        <v>0.0583333333333333</v>
      </c>
      <c r="AU81" s="1">
        <f t="shared" si="77"/>
        <v>9.99423409670546</v>
      </c>
    </row>
    <row r="82" s="1" customFormat="1" ht="16.8" spans="1:47">
      <c r="A82" s="6"/>
      <c r="B82" s="6"/>
      <c r="C82" s="8">
        <v>6</v>
      </c>
      <c r="D82" s="9">
        <v>26.1477</v>
      </c>
      <c r="E82" s="12">
        <f t="shared" si="78"/>
        <v>24.068064516129</v>
      </c>
      <c r="F82" s="8" t="s">
        <v>109</v>
      </c>
      <c r="G82" s="6">
        <v>7</v>
      </c>
      <c r="H82" s="11">
        <f t="shared" si="60"/>
        <v>26.1477</v>
      </c>
      <c r="I82" s="11">
        <f t="shared" si="61"/>
        <v>299.2977</v>
      </c>
      <c r="J82" s="11">
        <f t="shared" si="62"/>
        <v>0.392356847469447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0.182164056070442</v>
      </c>
      <c r="P82" s="11">
        <f t="shared" si="65"/>
        <v>0.0714733147620464</v>
      </c>
      <c r="Q82" s="15">
        <f t="shared" si="66"/>
        <v>0.00929153091906603</v>
      </c>
      <c r="R82" s="11">
        <f t="shared" si="67"/>
        <v>0.0101740708333333</v>
      </c>
      <c r="S82" s="16">
        <f t="shared" si="68"/>
        <v>0.913255969147</v>
      </c>
      <c r="T82" s="3">
        <v>0.01</v>
      </c>
      <c r="U82" s="17">
        <f t="shared" si="69"/>
        <v>0.00913255969147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0.03403255969147</v>
      </c>
      <c r="AR82" s="24">
        <f t="shared" si="74"/>
        <v>7.82620833333333</v>
      </c>
      <c r="AS82" s="1">
        <f t="shared" si="75"/>
        <v>0.13</v>
      </c>
      <c r="AT82" s="2">
        <f t="shared" si="76"/>
        <v>0.0583333333333333</v>
      </c>
      <c r="AU82" s="1">
        <f t="shared" si="77"/>
        <v>13.5325913840975</v>
      </c>
    </row>
    <row r="83" s="1" customFormat="1" ht="16.8" spans="1:47">
      <c r="A83" s="6"/>
      <c r="B83" s="6"/>
      <c r="C83" s="8">
        <v>7</v>
      </c>
      <c r="D83" s="9">
        <v>28.4145161290323</v>
      </c>
      <c r="E83" s="12">
        <f t="shared" si="78"/>
        <v>26.1477</v>
      </c>
      <c r="F83" s="8" t="s">
        <v>109</v>
      </c>
      <c r="G83" s="6">
        <v>8</v>
      </c>
      <c r="H83" s="11">
        <f t="shared" si="60"/>
        <v>28.4145161290323</v>
      </c>
      <c r="I83" s="11">
        <f t="shared" si="61"/>
        <v>301.564516129032</v>
      </c>
      <c r="J83" s="11">
        <f t="shared" si="62"/>
        <v>0.50105251939914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0.188952824641729</v>
      </c>
      <c r="P83" s="11">
        <f t="shared" si="65"/>
        <v>0.0946752888343225</v>
      </c>
      <c r="Q83" s="15">
        <f t="shared" si="66"/>
        <v>0.0123077875484619</v>
      </c>
      <c r="R83" s="11">
        <f t="shared" si="67"/>
        <v>0.0101740708333333</v>
      </c>
      <c r="S83" s="16">
        <f t="shared" si="68"/>
        <v>1.20972103989466</v>
      </c>
      <c r="T83" s="3">
        <v>0.01</v>
      </c>
      <c r="U83" s="17">
        <f t="shared" si="69"/>
        <v>0.0120972103989466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0.0369972103989466</v>
      </c>
      <c r="AR83" s="24">
        <f t="shared" si="74"/>
        <v>7.82620833333333</v>
      </c>
      <c r="AS83" s="1">
        <f t="shared" si="75"/>
        <v>0.13</v>
      </c>
      <c r="AT83" s="2">
        <f t="shared" si="76"/>
        <v>0.0583333333333333</v>
      </c>
      <c r="AU83" s="1">
        <f t="shared" si="77"/>
        <v>14.711445016753</v>
      </c>
    </row>
    <row r="84" s="1" customFormat="1" ht="16.8" spans="1:47">
      <c r="A84" s="6"/>
      <c r="B84" s="6"/>
      <c r="C84" s="8">
        <v>8</v>
      </c>
      <c r="D84" s="9">
        <v>27.1022258064516</v>
      </c>
      <c r="E84" s="12">
        <f t="shared" si="78"/>
        <v>28.4145161290323</v>
      </c>
      <c r="F84" s="8" t="s">
        <v>109</v>
      </c>
      <c r="G84" s="6">
        <v>9</v>
      </c>
      <c r="H84" s="11">
        <f t="shared" si="60"/>
        <v>27.1022258064516</v>
      </c>
      <c r="I84" s="11">
        <f t="shared" si="61"/>
        <v>300.252225806452</v>
      </c>
      <c r="J84" s="11">
        <f t="shared" si="62"/>
        <v>0.43510786387401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0.17253961914074</v>
      </c>
      <c r="P84" s="11">
        <f t="shared" si="65"/>
        <v>0.0750733451179628</v>
      </c>
      <c r="Q84" s="15">
        <f t="shared" si="66"/>
        <v>0.00975953486533516</v>
      </c>
      <c r="R84" s="11">
        <f t="shared" si="67"/>
        <v>0.0101740708333333</v>
      </c>
      <c r="S84" s="16">
        <f t="shared" si="68"/>
        <v>0.959255643607277</v>
      </c>
      <c r="T84" s="3">
        <v>0.01</v>
      </c>
      <c r="U84" s="17">
        <f t="shared" si="69"/>
        <v>0.00959255643607277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0.0286925564360728</v>
      </c>
      <c r="AR84" s="24">
        <f t="shared" si="74"/>
        <v>7.82620833333333</v>
      </c>
      <c r="AS84" s="1">
        <f t="shared" si="75"/>
        <v>0.13</v>
      </c>
      <c r="AT84" s="2">
        <f t="shared" si="76"/>
        <v>0.0583333333333333</v>
      </c>
      <c r="AU84" s="1">
        <f t="shared" si="77"/>
        <v>11.4092106363616</v>
      </c>
    </row>
    <row r="85" s="1" customFormat="1" ht="16.8" spans="1:47">
      <c r="A85" s="6"/>
      <c r="B85" s="6"/>
      <c r="C85" s="8">
        <v>9</v>
      </c>
      <c r="D85" s="9">
        <v>27.1860333333333</v>
      </c>
      <c r="E85" s="12">
        <f t="shared" si="78"/>
        <v>27.1022258064516</v>
      </c>
      <c r="F85" s="8" t="s">
        <v>109</v>
      </c>
      <c r="G85" s="6">
        <v>10</v>
      </c>
      <c r="H85" s="11">
        <f t="shared" si="60"/>
        <v>27.1860333333333</v>
      </c>
      <c r="I85" s="11">
        <f t="shared" si="61"/>
        <v>300.336033333333</v>
      </c>
      <c r="J85" s="11">
        <f t="shared" si="62"/>
        <v>0.439063064461962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0.175728357356111</v>
      </c>
      <c r="P85" s="11">
        <f t="shared" si="65"/>
        <v>0.0771558310936407</v>
      </c>
      <c r="Q85" s="15">
        <f t="shared" si="66"/>
        <v>0.0100302580421733</v>
      </c>
      <c r="R85" s="11">
        <f t="shared" si="67"/>
        <v>0.0101740708333333</v>
      </c>
      <c r="S85" s="16">
        <f t="shared" si="68"/>
        <v>0.985864773941927</v>
      </c>
      <c r="T85" s="3">
        <v>0.01</v>
      </c>
      <c r="U85" s="17">
        <f t="shared" si="69"/>
        <v>0.00985864773941927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0.0289586477394193</v>
      </c>
      <c r="AR85" s="24">
        <f t="shared" si="74"/>
        <v>7.82620833333333</v>
      </c>
      <c r="AS85" s="1">
        <f t="shared" si="75"/>
        <v>0.13</v>
      </c>
      <c r="AT85" s="2">
        <f t="shared" si="76"/>
        <v>0.0583333333333333</v>
      </c>
      <c r="AU85" s="1">
        <f t="shared" si="77"/>
        <v>11.5150182779758</v>
      </c>
    </row>
    <row r="86" s="1" customFormat="1" ht="16.8" spans="1:47">
      <c r="A86" s="6"/>
      <c r="B86" s="6"/>
      <c r="C86" s="8">
        <v>10</v>
      </c>
      <c r="D86" s="9">
        <v>21.7095483870968</v>
      </c>
      <c r="E86" s="12">
        <f t="shared" si="78"/>
        <v>27.1860333333333</v>
      </c>
      <c r="F86" s="8" t="s">
        <v>109</v>
      </c>
      <c r="G86" s="6">
        <v>11</v>
      </c>
      <c r="H86" s="11">
        <f t="shared" si="60"/>
        <v>21.7095483870968</v>
      </c>
      <c r="I86" s="11">
        <f t="shared" si="61"/>
        <v>294.859548387097</v>
      </c>
      <c r="J86" s="11">
        <f t="shared" si="62"/>
        <v>0.240448626925456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0.0936438999493465</v>
      </c>
      <c r="O86" s="11">
        <f t="shared" si="79"/>
        <v>0.0831907096464568</v>
      </c>
      <c r="P86" s="11">
        <f t="shared" si="65"/>
        <v>0.0200030919074449</v>
      </c>
      <c r="Q86" s="15">
        <f t="shared" si="66"/>
        <v>0.00260040194796783</v>
      </c>
      <c r="R86" s="11">
        <f t="shared" si="67"/>
        <v>0.0101740708333333</v>
      </c>
      <c r="S86" s="16">
        <f t="shared" si="68"/>
        <v>0.255591099233174</v>
      </c>
      <c r="T86" s="3">
        <v>0.01</v>
      </c>
      <c r="U86" s="17">
        <f t="shared" si="69"/>
        <v>0.00255591099233174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0.0141559109923317</v>
      </c>
      <c r="AR86" s="24">
        <f t="shared" si="74"/>
        <v>7.82620833333333</v>
      </c>
      <c r="AS86" s="1">
        <f t="shared" si="75"/>
        <v>0.13</v>
      </c>
      <c r="AT86" s="2">
        <f t="shared" si="76"/>
        <v>0.0583333333333333</v>
      </c>
      <c r="AU86" s="1">
        <f t="shared" si="77"/>
        <v>5.62890834146964</v>
      </c>
    </row>
    <row r="87" s="1" customFormat="1" ht="16.8" spans="1:48">
      <c r="A87" s="6"/>
      <c r="B87" s="6"/>
      <c r="C87" s="8">
        <v>11</v>
      </c>
      <c r="D87" s="9">
        <v>15.3470333333333</v>
      </c>
      <c r="E87" s="12">
        <f t="shared" si="78"/>
        <v>21.7095483870968</v>
      </c>
      <c r="F87" s="8" t="s">
        <v>111</v>
      </c>
      <c r="G87" s="6">
        <v>12</v>
      </c>
      <c r="H87" s="11">
        <f t="shared" si="60"/>
        <v>15.3470333333333</v>
      </c>
      <c r="I87" s="11">
        <f t="shared" si="61"/>
        <v>288.497033333333</v>
      </c>
      <c r="J87" s="11">
        <f t="shared" si="62"/>
        <v>0.116075843729916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0.141449701072345</v>
      </c>
      <c r="P87" s="11">
        <f t="shared" si="65"/>
        <v>0.0164188933973169</v>
      </c>
      <c r="Q87" s="15">
        <f t="shared" si="66"/>
        <v>0.0021344561416512</v>
      </c>
      <c r="R87" s="11">
        <f t="shared" si="67"/>
        <v>0.0101740708333333</v>
      </c>
      <c r="S87" s="16">
        <f t="shared" si="68"/>
        <v>0.209793717442785</v>
      </c>
      <c r="T87" s="3">
        <v>0.01</v>
      </c>
      <c r="U87" s="17">
        <f t="shared" si="69"/>
        <v>0.00209793717442785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0.0136979371744278</v>
      </c>
      <c r="AR87" s="24">
        <f t="shared" si="74"/>
        <v>7.82620833333333</v>
      </c>
      <c r="AS87" s="1">
        <f t="shared" si="75"/>
        <v>0.13</v>
      </c>
      <c r="AT87" s="2">
        <f t="shared" si="76"/>
        <v>0.0583333333333333</v>
      </c>
      <c r="AU87" s="1">
        <f t="shared" si="77"/>
        <v>5.44680118883422</v>
      </c>
      <c r="AV87" s="1">
        <f>SUM(AU76:AU87)</f>
        <v>106.044887666282</v>
      </c>
    </row>
    <row r="88" s="1" customFormat="1" ht="16.8" spans="1:46">
      <c r="A88" s="6"/>
      <c r="B88" s="6"/>
      <c r="C88" s="8">
        <v>12</v>
      </c>
      <c r="D88" s="9">
        <v>11.8368387096774</v>
      </c>
      <c r="E88" s="12">
        <f t="shared" si="78"/>
        <v>15.3470333333333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11.6298064516129</v>
      </c>
      <c r="E91" s="8"/>
      <c r="F91" s="8"/>
      <c r="G91" s="6">
        <v>1</v>
      </c>
      <c r="H91" s="11">
        <f t="shared" ref="H91:H102" si="80">E92</f>
        <v>11.6298064516129</v>
      </c>
      <c r="I91" s="11">
        <f t="shared" ref="I91:I102" si="81">H91+273.15</f>
        <v>284.779806451613</v>
      </c>
      <c r="J91" s="11">
        <f t="shared" ref="J91:J102" si="82">EXP(($C$18*(I91-$C$16))/($C$19*I91*$C$16))</f>
        <v>0.0747167930742689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0.0056724989301985</v>
      </c>
      <c r="Q91" s="15">
        <f t="shared" ref="Q91:Q102" si="86">P91*$B$93</f>
        <v>0.000737424860925805</v>
      </c>
      <c r="R91" s="11">
        <f t="shared" ref="R91:R102" si="87">L91*$B$93</f>
        <v>0.0098696</v>
      </c>
      <c r="S91" s="16">
        <f t="shared" ref="S91:S102" si="88">Q91/R91</f>
        <v>0.074716793074269</v>
      </c>
      <c r="T91" s="3">
        <v>0.01</v>
      </c>
      <c r="U91" s="17">
        <f t="shared" ref="U91:U102" si="89">S91*T91</f>
        <v>0.00074716793074269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0.0155471679307427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18.2833333333333</v>
      </c>
      <c r="AU91" s="1">
        <f t="shared" ref="AU91:AU102" si="96">AT91*10000*AS91*0.67*AR91*AQ91</f>
        <v>1879.66745140864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9.74593548387096</v>
      </c>
      <c r="E92" s="12">
        <f t="shared" ref="E92:E103" si="97">D91</f>
        <v>11.6298064516129</v>
      </c>
      <c r="F92" s="8" t="s">
        <v>109</v>
      </c>
      <c r="G92" s="6">
        <v>2</v>
      </c>
      <c r="H92" s="11">
        <f t="shared" si="80"/>
        <v>9.74593548387096</v>
      </c>
      <c r="I92" s="11">
        <f t="shared" si="81"/>
        <v>282.895935483871</v>
      </c>
      <c r="J92" s="11">
        <f t="shared" si="82"/>
        <v>0.0595026980261698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0.146167501069802</v>
      </c>
      <c r="P92" s="11">
        <f t="shared" si="85"/>
        <v>0.00869736067739624</v>
      </c>
      <c r="Q92" s="15">
        <f t="shared" si="86"/>
        <v>0.00113065688806151</v>
      </c>
      <c r="R92" s="11">
        <f t="shared" si="87"/>
        <v>0.0098696</v>
      </c>
      <c r="S92" s="16">
        <f t="shared" si="88"/>
        <v>0.114559545276557</v>
      </c>
      <c r="T92" s="3">
        <v>0.01</v>
      </c>
      <c r="U92" s="17">
        <f t="shared" si="89"/>
        <v>0.00114559545276557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0.0159455954527656</v>
      </c>
      <c r="AR92" s="24">
        <f t="shared" si="93"/>
        <v>7.592</v>
      </c>
      <c r="AS92" s="1">
        <f t="shared" si="94"/>
        <v>0.13</v>
      </c>
      <c r="AT92" s="2">
        <f t="shared" si="95"/>
        <v>18.2833333333333</v>
      </c>
      <c r="AU92" s="1">
        <f t="shared" si="96"/>
        <v>1927.83771934606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14.8629285714286</v>
      </c>
      <c r="E93" s="12">
        <f t="shared" si="97"/>
        <v>9.74593548387096</v>
      </c>
      <c r="F93" s="8" t="s">
        <v>109</v>
      </c>
      <c r="G93" s="6">
        <v>3</v>
      </c>
      <c r="H93" s="11">
        <f t="shared" si="80"/>
        <v>14.8629285714286</v>
      </c>
      <c r="I93" s="11">
        <f t="shared" si="81"/>
        <v>288.012928571429</v>
      </c>
      <c r="J93" s="11">
        <f t="shared" si="82"/>
        <v>0.109674319185547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0.213390140392405</v>
      </c>
      <c r="P93" s="11">
        <f t="shared" si="85"/>
        <v>0.0234034183684454</v>
      </c>
      <c r="Q93" s="15">
        <f t="shared" si="86"/>
        <v>0.0030424443878979</v>
      </c>
      <c r="R93" s="11">
        <f t="shared" si="87"/>
        <v>0.0098696</v>
      </c>
      <c r="S93" s="16">
        <f t="shared" si="88"/>
        <v>0.308264204010082</v>
      </c>
      <c r="T93" s="3">
        <v>0.01</v>
      </c>
      <c r="U93" s="17">
        <f t="shared" si="89"/>
        <v>0.00308264204010082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0.0178826420401008</v>
      </c>
      <c r="AR93" s="24">
        <f t="shared" si="93"/>
        <v>7.592</v>
      </c>
      <c r="AS93" s="1">
        <f t="shared" si="94"/>
        <v>0.13</v>
      </c>
      <c r="AT93" s="2">
        <f t="shared" si="95"/>
        <v>18.2833333333333</v>
      </c>
      <c r="AU93" s="1">
        <f t="shared" si="96"/>
        <v>2162.02850176351</v>
      </c>
    </row>
    <row r="94" s="1" customFormat="1" ht="16.8" spans="1:47">
      <c r="A94" s="6"/>
      <c r="B94" s="6"/>
      <c r="C94" s="8">
        <v>3</v>
      </c>
      <c r="D94" s="9">
        <v>16.854064516129</v>
      </c>
      <c r="E94" s="12">
        <f t="shared" si="97"/>
        <v>14.8629285714286</v>
      </c>
      <c r="F94" s="8" t="s">
        <v>109</v>
      </c>
      <c r="G94" s="6">
        <v>4</v>
      </c>
      <c r="H94" s="11">
        <f t="shared" si="80"/>
        <v>16.854064516129</v>
      </c>
      <c r="I94" s="11">
        <f t="shared" si="81"/>
        <v>290.004064516129</v>
      </c>
      <c r="J94" s="11">
        <f t="shared" si="82"/>
        <v>0.138328162462559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0.26590672202396</v>
      </c>
      <c r="P94" s="11">
        <f t="shared" si="85"/>
        <v>0.0367823882440169</v>
      </c>
      <c r="Q94" s="15">
        <f t="shared" si="86"/>
        <v>0.0047817104717222</v>
      </c>
      <c r="R94" s="11">
        <f t="shared" si="87"/>
        <v>0.0098696</v>
      </c>
      <c r="S94" s="16">
        <f t="shared" si="88"/>
        <v>0.484488780874828</v>
      </c>
      <c r="T94" s="3">
        <v>0.01</v>
      </c>
      <c r="U94" s="17">
        <f t="shared" si="89"/>
        <v>0.00484488780874828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0.0319448878087483</v>
      </c>
      <c r="AR94" s="24">
        <f t="shared" si="93"/>
        <v>7.592</v>
      </c>
      <c r="AS94" s="1">
        <f t="shared" si="94"/>
        <v>0.13</v>
      </c>
      <c r="AT94" s="2">
        <f t="shared" si="95"/>
        <v>18.2833333333333</v>
      </c>
      <c r="AU94" s="1">
        <f t="shared" si="96"/>
        <v>3862.16744557519</v>
      </c>
    </row>
    <row r="95" s="1" customFormat="1" ht="16.8" spans="1:47">
      <c r="A95" s="6"/>
      <c r="B95" s="6"/>
      <c r="C95" s="8">
        <v>4</v>
      </c>
      <c r="D95" s="9">
        <v>19.6700666666667</v>
      </c>
      <c r="E95" s="12">
        <f t="shared" si="97"/>
        <v>16.854064516129</v>
      </c>
      <c r="F95" s="8" t="s">
        <v>109</v>
      </c>
      <c r="G95" s="6">
        <v>5</v>
      </c>
      <c r="H95" s="11">
        <f t="shared" si="80"/>
        <v>19.6700666666667</v>
      </c>
      <c r="I95" s="11">
        <f t="shared" si="81"/>
        <v>292.820066666667</v>
      </c>
      <c r="J95" s="11">
        <f t="shared" si="82"/>
        <v>0.19104535205843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0.217668117090946</v>
      </c>
      <c r="O95" s="11">
        <f t="shared" si="98"/>
        <v>0.0873762166889971</v>
      </c>
      <c r="P95" s="11">
        <f t="shared" si="85"/>
        <v>0.0166928200788832</v>
      </c>
      <c r="Q95" s="15">
        <f t="shared" si="86"/>
        <v>0.00217006661025481</v>
      </c>
      <c r="R95" s="11">
        <f t="shared" si="87"/>
        <v>0.0098696</v>
      </c>
      <c r="S95" s="16">
        <f t="shared" si="88"/>
        <v>0.219873815580653</v>
      </c>
      <c r="T95" s="3">
        <v>0.01</v>
      </c>
      <c r="U95" s="17">
        <f t="shared" si="89"/>
        <v>0.00219873815580653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0.0292987381558065</v>
      </c>
      <c r="AR95" s="24">
        <f t="shared" si="93"/>
        <v>7.592</v>
      </c>
      <c r="AS95" s="1">
        <f t="shared" si="94"/>
        <v>0.13</v>
      </c>
      <c r="AT95" s="2">
        <f t="shared" si="95"/>
        <v>18.2833333333333</v>
      </c>
      <c r="AU95" s="1">
        <f t="shared" si="96"/>
        <v>3542.24542528519</v>
      </c>
    </row>
    <row r="96" s="1" customFormat="1" ht="16.8" spans="1:47">
      <c r="A96" s="6"/>
      <c r="B96" s="6"/>
      <c r="C96" s="8">
        <v>5</v>
      </c>
      <c r="D96" s="9">
        <v>24.068064516129</v>
      </c>
      <c r="E96" s="12">
        <f t="shared" si="97"/>
        <v>19.6700666666667</v>
      </c>
      <c r="F96" s="8" t="s">
        <v>111</v>
      </c>
      <c r="G96" s="6">
        <v>6</v>
      </c>
      <c r="H96" s="11">
        <f t="shared" si="80"/>
        <v>24.068064516129</v>
      </c>
      <c r="I96" s="11">
        <f t="shared" si="81"/>
        <v>297.218064516129</v>
      </c>
      <c r="J96" s="11">
        <f t="shared" si="82"/>
        <v>0.31248123578193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0.146603396610114</v>
      </c>
      <c r="P96" s="11">
        <f t="shared" si="85"/>
        <v>0.0458108105425568</v>
      </c>
      <c r="Q96" s="15">
        <f t="shared" si="86"/>
        <v>0.00595540537053238</v>
      </c>
      <c r="R96" s="11">
        <f t="shared" si="87"/>
        <v>0.0098696</v>
      </c>
      <c r="S96" s="16">
        <f t="shared" si="88"/>
        <v>0.603408990286575</v>
      </c>
      <c r="T96" s="3">
        <v>0.01</v>
      </c>
      <c r="U96" s="17">
        <f t="shared" si="89"/>
        <v>0.00603408990286575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0.0331340899028658</v>
      </c>
      <c r="AR96" s="24">
        <f t="shared" si="93"/>
        <v>7.592</v>
      </c>
      <c r="AS96" s="1">
        <f t="shared" si="94"/>
        <v>0.13</v>
      </c>
      <c r="AT96" s="2">
        <f t="shared" si="95"/>
        <v>18.2833333333333</v>
      </c>
      <c r="AU96" s="1">
        <f t="shared" si="96"/>
        <v>4005.94311452127</v>
      </c>
    </row>
    <row r="97" s="1" customFormat="1" ht="16.8" spans="1:47">
      <c r="A97" s="6"/>
      <c r="B97" s="6"/>
      <c r="C97" s="8">
        <v>6</v>
      </c>
      <c r="D97" s="9">
        <v>26.1477</v>
      </c>
      <c r="E97" s="12">
        <f t="shared" si="97"/>
        <v>24.068064516129</v>
      </c>
      <c r="F97" s="8" t="s">
        <v>109</v>
      </c>
      <c r="G97" s="6">
        <v>7</v>
      </c>
      <c r="H97" s="11">
        <f t="shared" si="80"/>
        <v>26.1477</v>
      </c>
      <c r="I97" s="11">
        <f t="shared" si="81"/>
        <v>299.2977</v>
      </c>
      <c r="J97" s="11">
        <f t="shared" si="82"/>
        <v>0.392356847469447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0.176712586067557</v>
      </c>
      <c r="P97" s="11">
        <f t="shared" si="85"/>
        <v>0.06933439317764</v>
      </c>
      <c r="Q97" s="15">
        <f t="shared" si="86"/>
        <v>0.00901347111309321</v>
      </c>
      <c r="R97" s="11">
        <f t="shared" si="87"/>
        <v>0.0098696</v>
      </c>
      <c r="S97" s="16">
        <f t="shared" si="88"/>
        <v>0.913255969146998</v>
      </c>
      <c r="T97" s="3">
        <v>0.01</v>
      </c>
      <c r="U97" s="17">
        <f t="shared" si="89"/>
        <v>0.00913255969146998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0.04363255969147</v>
      </c>
      <c r="AR97" s="24">
        <f t="shared" si="93"/>
        <v>7.592</v>
      </c>
      <c r="AS97" s="1">
        <f t="shared" si="94"/>
        <v>0.13</v>
      </c>
      <c r="AT97" s="2">
        <f t="shared" si="95"/>
        <v>18.2833333333333</v>
      </c>
      <c r="AU97" s="1">
        <f t="shared" si="96"/>
        <v>5275.21813870207</v>
      </c>
    </row>
    <row r="98" s="1" customFormat="1" ht="16.8" spans="1:47">
      <c r="A98" s="6"/>
      <c r="B98" s="6"/>
      <c r="C98" s="8">
        <v>7</v>
      </c>
      <c r="D98" s="9">
        <v>28.4145161290323</v>
      </c>
      <c r="E98" s="12">
        <f t="shared" si="97"/>
        <v>26.1477</v>
      </c>
      <c r="F98" s="8" t="s">
        <v>109</v>
      </c>
      <c r="G98" s="6">
        <v>8</v>
      </c>
      <c r="H98" s="11">
        <f t="shared" si="80"/>
        <v>28.4145161290323</v>
      </c>
      <c r="I98" s="11">
        <f t="shared" si="81"/>
        <v>301.564516129032</v>
      </c>
      <c r="J98" s="11">
        <f t="shared" si="82"/>
        <v>0.50105251939914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0.183298192889917</v>
      </c>
      <c r="P98" s="11">
        <f t="shared" si="85"/>
        <v>0.0918420213488026</v>
      </c>
      <c r="Q98" s="15">
        <f t="shared" si="86"/>
        <v>0.0119394627753443</v>
      </c>
      <c r="R98" s="11">
        <f t="shared" si="87"/>
        <v>0.0098696</v>
      </c>
      <c r="S98" s="16">
        <f t="shared" si="88"/>
        <v>1.20972103989466</v>
      </c>
      <c r="T98" s="3">
        <v>0.01</v>
      </c>
      <c r="U98" s="17">
        <f t="shared" si="89"/>
        <v>0.0120972103989466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0.0465972103989466</v>
      </c>
      <c r="AR98" s="24">
        <f t="shared" si="93"/>
        <v>7.592</v>
      </c>
      <c r="AS98" s="1">
        <f t="shared" si="94"/>
        <v>0.13</v>
      </c>
      <c r="AT98" s="2">
        <f t="shared" si="95"/>
        <v>18.2833333333333</v>
      </c>
      <c r="AU98" s="1">
        <f t="shared" si="96"/>
        <v>5633.64724067506</v>
      </c>
    </row>
    <row r="99" s="1" customFormat="1" ht="16.8" spans="1:47">
      <c r="A99" s="6"/>
      <c r="B99" s="6"/>
      <c r="C99" s="8">
        <v>8</v>
      </c>
      <c r="D99" s="9">
        <v>27.1022258064516</v>
      </c>
      <c r="E99" s="12">
        <f t="shared" si="97"/>
        <v>28.4145161290323</v>
      </c>
      <c r="F99" s="8" t="s">
        <v>109</v>
      </c>
      <c r="G99" s="6">
        <v>9</v>
      </c>
      <c r="H99" s="11">
        <f t="shared" si="80"/>
        <v>27.1022258064516</v>
      </c>
      <c r="I99" s="11">
        <f t="shared" si="81"/>
        <v>300.252225806452</v>
      </c>
      <c r="J99" s="11">
        <f t="shared" si="82"/>
        <v>0.43510786387401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0.167376171541115</v>
      </c>
      <c r="P99" s="11">
        <f t="shared" si="85"/>
        <v>0.0728266884626643</v>
      </c>
      <c r="Q99" s="15">
        <f t="shared" si="86"/>
        <v>0.00946746950014636</v>
      </c>
      <c r="R99" s="11">
        <f t="shared" si="87"/>
        <v>0.0098696</v>
      </c>
      <c r="S99" s="16">
        <f t="shared" si="88"/>
        <v>0.959255643607275</v>
      </c>
      <c r="T99" s="3">
        <v>0.01</v>
      </c>
      <c r="U99" s="17">
        <f t="shared" si="89"/>
        <v>0.00959255643607275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0.0366925564360727</v>
      </c>
      <c r="AR99" s="24">
        <f t="shared" si="93"/>
        <v>7.592</v>
      </c>
      <c r="AS99" s="1">
        <f t="shared" si="94"/>
        <v>0.13</v>
      </c>
      <c r="AT99" s="2">
        <f t="shared" si="95"/>
        <v>18.2833333333333</v>
      </c>
      <c r="AU99" s="1">
        <f t="shared" si="96"/>
        <v>4436.16511695876</v>
      </c>
    </row>
    <row r="100" s="1" customFormat="1" ht="16.8" spans="1:47">
      <c r="A100" s="6"/>
      <c r="B100" s="6"/>
      <c r="C100" s="8">
        <v>9</v>
      </c>
      <c r="D100" s="9">
        <v>27.1860333333333</v>
      </c>
      <c r="E100" s="12">
        <f t="shared" si="97"/>
        <v>27.1022258064516</v>
      </c>
      <c r="F100" s="8" t="s">
        <v>109</v>
      </c>
      <c r="G100" s="6">
        <v>10</v>
      </c>
      <c r="H100" s="11">
        <f t="shared" si="80"/>
        <v>27.1860333333333</v>
      </c>
      <c r="I100" s="11">
        <f t="shared" si="81"/>
        <v>300.336033333333</v>
      </c>
      <c r="J100" s="11">
        <f t="shared" si="82"/>
        <v>0.439063064461962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0.17046948307845</v>
      </c>
      <c r="P100" s="11">
        <f t="shared" si="85"/>
        <v>0.0748468536376709</v>
      </c>
      <c r="Q100" s="15">
        <f t="shared" si="86"/>
        <v>0.00973009097289722</v>
      </c>
      <c r="R100" s="11">
        <f t="shared" si="87"/>
        <v>0.0098696</v>
      </c>
      <c r="S100" s="16">
        <f t="shared" si="88"/>
        <v>0.985864773941925</v>
      </c>
      <c r="T100" s="3">
        <v>0.01</v>
      </c>
      <c r="U100" s="17">
        <f t="shared" si="89"/>
        <v>0.00985864773941925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0.0369586477394192</v>
      </c>
      <c r="AR100" s="24">
        <f t="shared" si="93"/>
        <v>7.592</v>
      </c>
      <c r="AS100" s="1">
        <f t="shared" si="94"/>
        <v>0.13</v>
      </c>
      <c r="AT100" s="2">
        <f t="shared" si="95"/>
        <v>18.2833333333333</v>
      </c>
      <c r="AU100" s="1">
        <f t="shared" si="96"/>
        <v>4468.33580966828</v>
      </c>
    </row>
    <row r="101" s="1" customFormat="1" ht="16.8" spans="1:47">
      <c r="A101" s="6"/>
      <c r="B101" s="6"/>
      <c r="C101" s="8">
        <v>10</v>
      </c>
      <c r="D101" s="9">
        <v>21.7095483870968</v>
      </c>
      <c r="E101" s="12">
        <f t="shared" si="97"/>
        <v>27.1860333333333</v>
      </c>
      <c r="F101" s="8" t="s">
        <v>109</v>
      </c>
      <c r="G101" s="6">
        <v>11</v>
      </c>
      <c r="H101" s="11">
        <f t="shared" si="80"/>
        <v>21.7095483870968</v>
      </c>
      <c r="I101" s="11">
        <f t="shared" si="81"/>
        <v>294.859548387097</v>
      </c>
      <c r="J101" s="11">
        <f t="shared" si="82"/>
        <v>0.240448626925456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0.0908414979687403</v>
      </c>
      <c r="O101" s="11">
        <f t="shared" si="98"/>
        <v>0.080701131472039</v>
      </c>
      <c r="P101" s="11">
        <f t="shared" si="85"/>
        <v>0.0194044762537825</v>
      </c>
      <c r="Q101" s="15">
        <f t="shared" si="86"/>
        <v>0.00252258191299173</v>
      </c>
      <c r="R101" s="11">
        <f t="shared" si="87"/>
        <v>0.0098696</v>
      </c>
      <c r="S101" s="16">
        <f t="shared" si="88"/>
        <v>0.255591099233173</v>
      </c>
      <c r="T101" s="3">
        <v>0.01</v>
      </c>
      <c r="U101" s="17">
        <f t="shared" si="89"/>
        <v>0.00255591099233173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0.0173559109923317</v>
      </c>
      <c r="AR101" s="24">
        <f t="shared" si="93"/>
        <v>7.592</v>
      </c>
      <c r="AS101" s="1">
        <f t="shared" si="94"/>
        <v>0.13</v>
      </c>
      <c r="AT101" s="2">
        <f t="shared" si="95"/>
        <v>18.2833333333333</v>
      </c>
      <c r="AU101" s="1">
        <f t="shared" si="96"/>
        <v>2098.34621502496</v>
      </c>
    </row>
    <row r="102" s="1" customFormat="1" ht="16.8" spans="1:48">
      <c r="A102" s="6"/>
      <c r="B102" s="6"/>
      <c r="C102" s="8">
        <v>11</v>
      </c>
      <c r="D102" s="9">
        <v>15.3470333333333</v>
      </c>
      <c r="E102" s="12">
        <f t="shared" si="97"/>
        <v>21.7095483870968</v>
      </c>
      <c r="F102" s="8" t="s">
        <v>111</v>
      </c>
      <c r="G102" s="6">
        <v>12</v>
      </c>
      <c r="H102" s="11">
        <f t="shared" si="80"/>
        <v>15.3470333333333</v>
      </c>
      <c r="I102" s="11">
        <f t="shared" si="81"/>
        <v>288.497033333333</v>
      </c>
      <c r="J102" s="11">
        <f t="shared" si="82"/>
        <v>0.116075843729916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0.137216655218256</v>
      </c>
      <c r="P102" s="11">
        <f t="shared" si="85"/>
        <v>0.0159275390282562</v>
      </c>
      <c r="Q102" s="15">
        <f t="shared" si="86"/>
        <v>0.0020705800736733</v>
      </c>
      <c r="R102" s="11">
        <f t="shared" si="87"/>
        <v>0.0098696</v>
      </c>
      <c r="S102" s="16">
        <f t="shared" si="88"/>
        <v>0.209793717442784</v>
      </c>
      <c r="T102" s="3">
        <v>0.01</v>
      </c>
      <c r="U102" s="17">
        <f t="shared" si="89"/>
        <v>0.00209793717442784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0.0168979371744278</v>
      </c>
      <c r="AR102" s="24">
        <f t="shared" si="93"/>
        <v>7.592</v>
      </c>
      <c r="AS102" s="1">
        <f t="shared" si="94"/>
        <v>0.13</v>
      </c>
      <c r="AT102" s="2">
        <f t="shared" si="95"/>
        <v>18.2833333333333</v>
      </c>
      <c r="AU102" s="1">
        <f t="shared" si="96"/>
        <v>2042.97674304485</v>
      </c>
      <c r="AV102" s="1">
        <f>SUM(AU91:AU102)</f>
        <v>41334.5789219739</v>
      </c>
    </row>
    <row r="103" s="1" customFormat="1" ht="16.8" spans="1:46">
      <c r="A103" s="6"/>
      <c r="B103" s="6"/>
      <c r="C103" s="8">
        <v>12</v>
      </c>
      <c r="D103" s="9">
        <v>11.8368387096774</v>
      </c>
      <c r="E103" s="12">
        <f t="shared" si="97"/>
        <v>15.3470333333333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11.6298064516129</v>
      </c>
      <c r="E107" s="8"/>
      <c r="F107" s="8"/>
      <c r="G107" s="6">
        <v>1</v>
      </c>
      <c r="H107" s="11">
        <f t="shared" ref="H107:H118" si="99">E108</f>
        <v>11.6298064516129</v>
      </c>
      <c r="I107" s="11">
        <f t="shared" ref="I107:I118" si="100">H107+273.15</f>
        <v>284.779806451613</v>
      </c>
      <c r="J107" s="11">
        <f t="shared" ref="J107:J118" si="101">EXP(($C$18*(I107-$C$16))/($C$19*I107*$C$16))</f>
        <v>0.0747167930742689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0.206418963474387</v>
      </c>
      <c r="Q107" s="15">
        <f t="shared" ref="Q107:Q118" si="105">P107*$B$109</f>
        <v>0.0598614994075721</v>
      </c>
      <c r="R107" s="11">
        <f t="shared" ref="R107:R118" si="106">L107*$B$109</f>
        <v>0.80117865</v>
      </c>
      <c r="S107" s="16">
        <f t="shared" ref="S107:S118" si="107">Q107/R107</f>
        <v>0.0747167930742689</v>
      </c>
      <c r="T107" s="3">
        <v>0.27</v>
      </c>
      <c r="U107" s="17">
        <f t="shared" ref="U107:U118" si="108">S107*T107</f>
        <v>0.0201735341300526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0.230319717681469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166.666666666667</v>
      </c>
      <c r="AF107" s="1">
        <f t="shared" ref="AF107:AF118" si="113">AE107*10000*AC107*AB107</f>
        <v>3927782.89656069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9.74593548387096</v>
      </c>
      <c r="E108" s="12">
        <f t="shared" ref="E108:E119" si="114">D107</f>
        <v>11.6298064516129</v>
      </c>
      <c r="F108" s="8" t="s">
        <v>109</v>
      </c>
      <c r="G108" s="6">
        <v>2</v>
      </c>
      <c r="H108" s="11">
        <f t="shared" si="99"/>
        <v>9.74593548387096</v>
      </c>
      <c r="I108" s="11">
        <f t="shared" si="100"/>
        <v>282.895935483871</v>
      </c>
      <c r="J108" s="11">
        <f t="shared" si="101"/>
        <v>0.0595026980261698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5.31895103652561</v>
      </c>
      <c r="P108" s="11">
        <f t="shared" si="104"/>
        <v>0.316491937342366</v>
      </c>
      <c r="Q108" s="15">
        <f t="shared" si="105"/>
        <v>0.0917826618292862</v>
      </c>
      <c r="R108" s="11">
        <f t="shared" si="106"/>
        <v>0.80117865</v>
      </c>
      <c r="S108" s="16">
        <f t="shared" si="107"/>
        <v>0.114559545276557</v>
      </c>
      <c r="T108" s="3">
        <v>0.27</v>
      </c>
      <c r="U108" s="17">
        <f t="shared" si="108"/>
        <v>0.0309310772246705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0.232409908304753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166.666666666667</v>
      </c>
      <c r="AF108" s="1">
        <f t="shared" si="113"/>
        <v>3963428.19459826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14.8629285714286</v>
      </c>
      <c r="E109" s="12">
        <f t="shared" si="114"/>
        <v>9.74593548387096</v>
      </c>
      <c r="F109" s="8" t="s">
        <v>109</v>
      </c>
      <c r="G109" s="6">
        <v>3</v>
      </c>
      <c r="H109" s="11">
        <f t="shared" si="99"/>
        <v>14.8629285714286</v>
      </c>
      <c r="I109" s="11">
        <f t="shared" si="100"/>
        <v>288.012928571429</v>
      </c>
      <c r="J109" s="11">
        <f t="shared" si="101"/>
        <v>0.109674319185547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7.76514409918325</v>
      </c>
      <c r="P109" s="11">
        <f t="shared" si="104"/>
        <v>0.851636892455593</v>
      </c>
      <c r="Q109" s="15">
        <f t="shared" si="105"/>
        <v>0.246974698812122</v>
      </c>
      <c r="R109" s="11">
        <f t="shared" si="106"/>
        <v>0.80117865</v>
      </c>
      <c r="S109" s="16">
        <f t="shared" si="107"/>
        <v>0.308264204010082</v>
      </c>
      <c r="T109" s="3">
        <v>0.27</v>
      </c>
      <c r="U109" s="17">
        <f t="shared" si="108"/>
        <v>0.0832313350827221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0.242571848406573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166.666666666667</v>
      </c>
      <c r="AF109" s="1">
        <f t="shared" si="113"/>
        <v>4136725.96922911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16.854064516129</v>
      </c>
      <c r="E110" s="12">
        <f t="shared" si="114"/>
        <v>14.8629285714286</v>
      </c>
      <c r="F110" s="8" t="s">
        <v>109</v>
      </c>
      <c r="G110" s="6">
        <v>4</v>
      </c>
      <c r="H110" s="11">
        <f t="shared" si="99"/>
        <v>16.854064516129</v>
      </c>
      <c r="I110" s="11">
        <f t="shared" si="100"/>
        <v>290.004064516129</v>
      </c>
      <c r="J110" s="11">
        <f t="shared" si="101"/>
        <v>0.138328162462559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9.67619220672765</v>
      </c>
      <c r="P110" s="11">
        <f t="shared" si="104"/>
        <v>1.33848988759117</v>
      </c>
      <c r="Q110" s="15">
        <f t="shared" si="105"/>
        <v>0.38816206740144</v>
      </c>
      <c r="R110" s="11">
        <f t="shared" si="106"/>
        <v>0.80117865</v>
      </c>
      <c r="S110" s="16">
        <f t="shared" si="107"/>
        <v>0.484488780874828</v>
      </c>
      <c r="T110" s="3">
        <v>0.27</v>
      </c>
      <c r="U110" s="17">
        <f t="shared" si="108"/>
        <v>0.130811970836203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0.300616765933474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166.666666666667</v>
      </c>
      <c r="AF110" s="1">
        <f t="shared" si="113"/>
        <v>5126601.4197094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19.6700666666667</v>
      </c>
      <c r="E111" s="12">
        <f t="shared" si="114"/>
        <v>16.854064516129</v>
      </c>
      <c r="F111" s="8" t="s">
        <v>109</v>
      </c>
      <c r="G111" s="6">
        <v>5</v>
      </c>
      <c r="H111" s="11">
        <f t="shared" si="99"/>
        <v>19.6700666666667</v>
      </c>
      <c r="I111" s="11">
        <f t="shared" si="100"/>
        <v>292.820066666667</v>
      </c>
      <c r="J111" s="11">
        <f t="shared" si="101"/>
        <v>0.19104535205843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7.92081720317965</v>
      </c>
      <c r="O111" s="11">
        <f t="shared" si="115"/>
        <v>3.17957011595682</v>
      </c>
      <c r="P111" s="11">
        <f t="shared" si="104"/>
        <v>0.607442092197436</v>
      </c>
      <c r="Q111" s="15">
        <f t="shared" si="105"/>
        <v>0.176158206737256</v>
      </c>
      <c r="R111" s="11">
        <f t="shared" si="106"/>
        <v>0.80117865</v>
      </c>
      <c r="S111" s="16">
        <f t="shared" si="107"/>
        <v>0.219873815580653</v>
      </c>
      <c r="T111" s="3">
        <v>0.27</v>
      </c>
      <c r="U111" s="17">
        <f t="shared" si="108"/>
        <v>0.0593659302067763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0.286734800239177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166.666666666667</v>
      </c>
      <c r="AF111" s="1">
        <f t="shared" si="113"/>
        <v>4889863.77530107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24.068064516129</v>
      </c>
      <c r="E112" s="12">
        <f t="shared" si="114"/>
        <v>19.6700666666667</v>
      </c>
      <c r="F112" s="8" t="s">
        <v>111</v>
      </c>
      <c r="G112" s="6">
        <v>6</v>
      </c>
      <c r="H112" s="11">
        <f t="shared" si="99"/>
        <v>24.068064516129</v>
      </c>
      <c r="I112" s="11">
        <f t="shared" si="100"/>
        <v>297.218064516129</v>
      </c>
      <c r="J112" s="11">
        <f t="shared" si="101"/>
        <v>0.31248123578193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5.33481302375939</v>
      </c>
      <c r="P112" s="11">
        <f t="shared" si="104"/>
        <v>1.66702896632987</v>
      </c>
      <c r="Q112" s="15">
        <f t="shared" si="105"/>
        <v>0.483438400235662</v>
      </c>
      <c r="R112" s="11">
        <f t="shared" si="106"/>
        <v>0.80117865</v>
      </c>
      <c r="S112" s="16">
        <f t="shared" si="107"/>
        <v>0.603408990286575</v>
      </c>
      <c r="T112" s="3">
        <v>0.27</v>
      </c>
      <c r="U112" s="17">
        <f t="shared" si="108"/>
        <v>0.162920427377375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0.306855439039424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166.666666666667</v>
      </c>
      <c r="AF112" s="1">
        <f t="shared" si="113"/>
        <v>5232993.32470762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26.1477</v>
      </c>
      <c r="E113" s="12">
        <f t="shared" si="114"/>
        <v>24.068064516129</v>
      </c>
      <c r="F113" s="8" t="s">
        <v>109</v>
      </c>
      <c r="G113" s="6">
        <v>7</v>
      </c>
      <c r="H113" s="11">
        <f t="shared" si="99"/>
        <v>26.1477</v>
      </c>
      <c r="I113" s="11">
        <f t="shared" si="100"/>
        <v>299.2977</v>
      </c>
      <c r="J113" s="11">
        <f t="shared" si="101"/>
        <v>0.392356847469447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6.43046905742952</v>
      </c>
      <c r="P113" s="11">
        <f t="shared" si="104"/>
        <v>2.52303856712287</v>
      </c>
      <c r="Q113" s="15">
        <f t="shared" si="105"/>
        <v>0.731681184465633</v>
      </c>
      <c r="R113" s="11">
        <f t="shared" si="106"/>
        <v>0.80117865</v>
      </c>
      <c r="S113" s="16">
        <f t="shared" si="107"/>
        <v>0.913255969146998</v>
      </c>
      <c r="T113" s="3">
        <v>0.27</v>
      </c>
      <c r="U113" s="17">
        <f t="shared" si="108"/>
        <v>0.246579111669689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0.338310321397421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166.666666666667</v>
      </c>
      <c r="AF113" s="1">
        <f t="shared" si="113"/>
        <v>5769412.65598665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28.4145161290323</v>
      </c>
      <c r="E114" s="12">
        <f t="shared" si="114"/>
        <v>26.1477</v>
      </c>
      <c r="F114" s="8" t="s">
        <v>109</v>
      </c>
      <c r="G114" s="6">
        <v>8</v>
      </c>
      <c r="H114" s="11">
        <f t="shared" si="99"/>
        <v>28.4145161290323</v>
      </c>
      <c r="I114" s="11">
        <f t="shared" si="100"/>
        <v>301.564516129032</v>
      </c>
      <c r="J114" s="11">
        <f t="shared" si="101"/>
        <v>0.50105251939914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6.67011549030665</v>
      </c>
      <c r="P114" s="11">
        <f t="shared" si="104"/>
        <v>3.34207817110138</v>
      </c>
      <c r="Q114" s="15">
        <f t="shared" si="105"/>
        <v>0.969202669619399</v>
      </c>
      <c r="R114" s="11">
        <f t="shared" si="106"/>
        <v>0.80117865</v>
      </c>
      <c r="S114" s="16">
        <f t="shared" si="107"/>
        <v>1.20972103989466</v>
      </c>
      <c r="T114" s="3">
        <v>0.27</v>
      </c>
      <c r="U114" s="17">
        <f t="shared" si="108"/>
        <v>0.326624680771558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0.353863175473914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166.666666666667</v>
      </c>
      <c r="AF114" s="1">
        <f t="shared" si="113"/>
        <v>6034644.98107502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27.1022258064516</v>
      </c>
      <c r="E115" s="12">
        <f t="shared" si="114"/>
        <v>28.4145161290323</v>
      </c>
      <c r="F115" s="8" t="s">
        <v>109</v>
      </c>
      <c r="G115" s="6">
        <v>9</v>
      </c>
      <c r="H115" s="11">
        <f t="shared" si="99"/>
        <v>27.1022258064516</v>
      </c>
      <c r="I115" s="11">
        <f t="shared" si="100"/>
        <v>300.252225806452</v>
      </c>
      <c r="J115" s="11">
        <f t="shared" si="101"/>
        <v>0.43510786387401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6.09072231920527</v>
      </c>
      <c r="P115" s="11">
        <f t="shared" si="104"/>
        <v>2.65012117775916</v>
      </c>
      <c r="Q115" s="15">
        <f t="shared" si="105"/>
        <v>0.768535141550157</v>
      </c>
      <c r="R115" s="11">
        <f t="shared" si="106"/>
        <v>0.80117865</v>
      </c>
      <c r="S115" s="16">
        <f t="shared" si="107"/>
        <v>0.959255643607274</v>
      </c>
      <c r="T115" s="3">
        <v>0.27</v>
      </c>
      <c r="U115" s="17">
        <f t="shared" si="108"/>
        <v>0.258999023773964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0.340723510319281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166.666666666667</v>
      </c>
      <c r="AF115" s="1">
        <f t="shared" si="113"/>
        <v>5810566.24139769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27.1860333333333</v>
      </c>
      <c r="E116" s="12">
        <f t="shared" si="114"/>
        <v>27.1022258064516</v>
      </c>
      <c r="F116" s="8" t="s">
        <v>109</v>
      </c>
      <c r="G116" s="6">
        <v>10</v>
      </c>
      <c r="H116" s="11">
        <f t="shared" si="99"/>
        <v>27.1860333333333</v>
      </c>
      <c r="I116" s="11">
        <f t="shared" si="100"/>
        <v>300.336033333333</v>
      </c>
      <c r="J116" s="11">
        <f t="shared" si="101"/>
        <v>0.439063064461962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6.2032861414461</v>
      </c>
      <c r="P116" s="11">
        <f t="shared" si="104"/>
        <v>2.72363382299775</v>
      </c>
      <c r="Q116" s="15">
        <f t="shared" si="105"/>
        <v>0.789853808669346</v>
      </c>
      <c r="R116" s="11">
        <f t="shared" si="106"/>
        <v>0.80117865</v>
      </c>
      <c r="S116" s="16">
        <f t="shared" si="107"/>
        <v>0.985864773941925</v>
      </c>
      <c r="T116" s="3">
        <v>0.27</v>
      </c>
      <c r="U116" s="17">
        <f t="shared" si="108"/>
        <v>0.26618348896432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0.342119451905767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166.666666666667</v>
      </c>
      <c r="AF116" s="1">
        <f t="shared" si="113"/>
        <v>5834372.08634745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21.7095483870968</v>
      </c>
      <c r="E117" s="12">
        <f t="shared" si="114"/>
        <v>27.1860333333333</v>
      </c>
      <c r="F117" s="8" t="s">
        <v>109</v>
      </c>
      <c r="G117" s="6">
        <v>11</v>
      </c>
      <c r="H117" s="11">
        <f t="shared" si="99"/>
        <v>21.7095483870968</v>
      </c>
      <c r="I117" s="11">
        <f t="shared" si="100"/>
        <v>294.859548387097</v>
      </c>
      <c r="J117" s="11">
        <f t="shared" si="101"/>
        <v>0.240448626925456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3.30566970252594</v>
      </c>
      <c r="O117" s="11">
        <f t="shared" si="115"/>
        <v>2.93666761592242</v>
      </c>
      <c r="P117" s="11">
        <f t="shared" si="104"/>
        <v>0.706117695984999</v>
      </c>
      <c r="Q117" s="15">
        <f t="shared" si="105"/>
        <v>0.20477413183565</v>
      </c>
      <c r="R117" s="11">
        <f t="shared" si="106"/>
        <v>0.80117865</v>
      </c>
      <c r="S117" s="16">
        <f t="shared" si="107"/>
        <v>0.255591099233173</v>
      </c>
      <c r="T117" s="3">
        <v>0.27</v>
      </c>
      <c r="U117" s="17">
        <f t="shared" si="108"/>
        <v>0.0690095967929568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0.239808564656872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166.666666666667</v>
      </c>
      <c r="AF117" s="1">
        <f t="shared" si="113"/>
        <v>4089602.00277205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15.3470333333333</v>
      </c>
      <c r="E118" s="12">
        <f t="shared" si="114"/>
        <v>21.7095483870968</v>
      </c>
      <c r="F118" s="8" t="s">
        <v>111</v>
      </c>
      <c r="G118" s="6">
        <v>12</v>
      </c>
      <c r="H118" s="11">
        <f t="shared" si="99"/>
        <v>15.3470333333333</v>
      </c>
      <c r="I118" s="11">
        <f t="shared" si="100"/>
        <v>288.497033333333</v>
      </c>
      <c r="J118" s="11">
        <f t="shared" si="101"/>
        <v>0.116075843729916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4.99323491993742</v>
      </c>
      <c r="P118" s="11">
        <f t="shared" si="104"/>
        <v>0.579593956273418</v>
      </c>
      <c r="Q118" s="15">
        <f t="shared" si="105"/>
        <v>0.168082247319291</v>
      </c>
      <c r="R118" s="11">
        <f t="shared" si="106"/>
        <v>0.80117865</v>
      </c>
      <c r="S118" s="16">
        <f t="shared" si="107"/>
        <v>0.209793717442784</v>
      </c>
      <c r="T118" s="3">
        <v>0.27</v>
      </c>
      <c r="U118" s="17">
        <f t="shared" si="108"/>
        <v>0.0566443037095517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0.237405988210766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166.666666666667</v>
      </c>
      <c r="AF118" s="1">
        <f t="shared" si="113"/>
        <v>4048629.39839545</v>
      </c>
      <c r="AG118" s="1">
        <f>SUM(AF107:AF118)</f>
        <v>58864622.9460804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11.8368387096774</v>
      </c>
      <c r="E119" s="12">
        <f t="shared" si="114"/>
        <v>15.3470333333333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11.6298064516129</v>
      </c>
      <c r="E123" s="8"/>
      <c r="F123" s="8"/>
      <c r="G123" s="6">
        <v>1</v>
      </c>
      <c r="H123" s="11">
        <f t="shared" ref="H123:H134" si="116">E124</f>
        <v>11.6298064516129</v>
      </c>
      <c r="I123" s="11">
        <f t="shared" ref="I123:I134" si="117">H123+273.15</f>
        <v>284.779806451613</v>
      </c>
      <c r="J123" s="11">
        <f t="shared" ref="J123:J134" si="118">EXP(($C$18*(I123-$C$16))/($C$19*I123*$C$16))</f>
        <v>0.0747167930742689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0.0389438868861705</v>
      </c>
      <c r="Q123" s="15">
        <f t="shared" ref="Q123:Q134" si="122">P123*$B$125</f>
        <v>0.0101254105904043</v>
      </c>
      <c r="R123" s="11">
        <f t="shared" ref="R123:R134" si="123">L123*$B$125</f>
        <v>0.1355172</v>
      </c>
      <c r="S123" s="16">
        <f t="shared" ref="S123:S134" si="124">Q123/R123</f>
        <v>0.074716793074269</v>
      </c>
      <c r="T123" s="3">
        <v>0.01</v>
      </c>
      <c r="U123" s="17">
        <f t="shared" ref="U123:U134" si="125">S123*T123</f>
        <v>0.00074716793074269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0.00623716793074269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0.5</v>
      </c>
      <c r="AX123" s="1">
        <f t="shared" ref="AX123:AX134" si="132">AW123*10000*AV123*0.67*AU123*AT123</f>
        <v>283.156583857855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9.74593548387096</v>
      </c>
      <c r="E124" s="12">
        <f t="shared" ref="E124:E135" si="133">D123</f>
        <v>11.6298064516129</v>
      </c>
      <c r="F124" s="8" t="s">
        <v>109</v>
      </c>
      <c r="G124" s="6">
        <v>2</v>
      </c>
      <c r="H124" s="11">
        <f t="shared" si="116"/>
        <v>9.74593548387096</v>
      </c>
      <c r="I124" s="11">
        <f t="shared" si="117"/>
        <v>282.895935483871</v>
      </c>
      <c r="J124" s="11">
        <f t="shared" si="118"/>
        <v>0.0595026980261698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1.00349611311383</v>
      </c>
      <c r="P124" s="11">
        <f t="shared" si="121"/>
        <v>0.0597107261890473</v>
      </c>
      <c r="Q124" s="15">
        <f t="shared" si="122"/>
        <v>0.0155247888091523</v>
      </c>
      <c r="R124" s="11">
        <f t="shared" si="123"/>
        <v>0.1355172</v>
      </c>
      <c r="S124" s="16">
        <f t="shared" si="124"/>
        <v>0.114559545276557</v>
      </c>
      <c r="T124" s="3">
        <v>0.01</v>
      </c>
      <c r="U124" s="17">
        <f t="shared" si="125"/>
        <v>0.00114559545276557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0.00663559545276558</v>
      </c>
      <c r="AU124" s="24">
        <f t="shared" si="129"/>
        <v>52.122</v>
      </c>
      <c r="AV124" s="1">
        <f t="shared" si="130"/>
        <v>0.26</v>
      </c>
      <c r="AW124" s="2">
        <f t="shared" si="131"/>
        <v>0.5</v>
      </c>
      <c r="AX124" s="1">
        <f t="shared" si="132"/>
        <v>301.24450089066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14.8629285714286</v>
      </c>
      <c r="E125" s="12">
        <f t="shared" si="133"/>
        <v>9.74593548387096</v>
      </c>
      <c r="F125" s="8" t="s">
        <v>109</v>
      </c>
      <c r="G125" s="6">
        <v>3</v>
      </c>
      <c r="H125" s="11">
        <f t="shared" si="116"/>
        <v>14.8629285714286</v>
      </c>
      <c r="I125" s="11">
        <f t="shared" si="117"/>
        <v>288.012928571429</v>
      </c>
      <c r="J125" s="11">
        <f t="shared" si="118"/>
        <v>0.109674319185547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1.46500538692478</v>
      </c>
      <c r="P125" s="11">
        <f t="shared" si="121"/>
        <v>0.160673468414135</v>
      </c>
      <c r="Q125" s="15">
        <f t="shared" si="122"/>
        <v>0.0417751017876751</v>
      </c>
      <c r="R125" s="11">
        <f t="shared" si="123"/>
        <v>0.1355172</v>
      </c>
      <c r="S125" s="16">
        <f t="shared" si="124"/>
        <v>0.308264204010082</v>
      </c>
      <c r="T125" s="3">
        <v>0.01</v>
      </c>
      <c r="U125" s="17">
        <f t="shared" si="125"/>
        <v>0.00308264204010082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0.00857264204010082</v>
      </c>
      <c r="AU125" s="24">
        <f t="shared" si="129"/>
        <v>52.122</v>
      </c>
      <c r="AV125" s="1">
        <f t="shared" si="130"/>
        <v>0.26</v>
      </c>
      <c r="AW125" s="2">
        <f t="shared" si="131"/>
        <v>0.5</v>
      </c>
      <c r="AX125" s="1">
        <f t="shared" si="132"/>
        <v>389.183049368712</v>
      </c>
    </row>
    <row r="126" s="1" customFormat="1" ht="16.8" spans="1:50">
      <c r="A126" s="6"/>
      <c r="B126" s="6"/>
      <c r="C126" s="8">
        <v>3</v>
      </c>
      <c r="D126" s="9">
        <v>16.854064516129</v>
      </c>
      <c r="E126" s="12">
        <f t="shared" si="133"/>
        <v>14.8629285714286</v>
      </c>
      <c r="F126" s="8" t="s">
        <v>109</v>
      </c>
      <c r="G126" s="6">
        <v>4</v>
      </c>
      <c r="H126" s="11">
        <f t="shared" si="116"/>
        <v>16.854064516129</v>
      </c>
      <c r="I126" s="11">
        <f t="shared" si="117"/>
        <v>290.004064516129</v>
      </c>
      <c r="J126" s="11">
        <f t="shared" si="118"/>
        <v>0.138328162462559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1.82555191851065</v>
      </c>
      <c r="P126" s="11">
        <f t="shared" si="121"/>
        <v>0.252525242367578</v>
      </c>
      <c r="Q126" s="15">
        <f t="shared" si="122"/>
        <v>0.0656565630155702</v>
      </c>
      <c r="R126" s="11">
        <f t="shared" si="123"/>
        <v>0.1355172</v>
      </c>
      <c r="S126" s="16">
        <f t="shared" si="124"/>
        <v>0.484488780874828</v>
      </c>
      <c r="T126" s="3">
        <v>0.01</v>
      </c>
      <c r="U126" s="17">
        <f t="shared" si="125"/>
        <v>0.00484488780874828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0.0128348878087483</v>
      </c>
      <c r="AU126" s="24">
        <f t="shared" si="129"/>
        <v>52.122</v>
      </c>
      <c r="AV126" s="1">
        <f t="shared" si="130"/>
        <v>0.26</v>
      </c>
      <c r="AW126" s="2">
        <f t="shared" si="131"/>
        <v>0.5</v>
      </c>
      <c r="AX126" s="1">
        <f t="shared" si="132"/>
        <v>582.681599482161</v>
      </c>
    </row>
    <row r="127" s="1" customFormat="1" ht="16.8" spans="1:50">
      <c r="A127" s="6"/>
      <c r="B127" s="6"/>
      <c r="C127" s="8">
        <v>4</v>
      </c>
      <c r="D127" s="9">
        <v>19.6700666666667</v>
      </c>
      <c r="E127" s="12">
        <f t="shared" si="133"/>
        <v>16.854064516129</v>
      </c>
      <c r="F127" s="8" t="s">
        <v>109</v>
      </c>
      <c r="G127" s="6">
        <v>5</v>
      </c>
      <c r="H127" s="11">
        <f t="shared" si="116"/>
        <v>19.6700666666667</v>
      </c>
      <c r="I127" s="11">
        <f t="shared" si="117"/>
        <v>292.820066666667</v>
      </c>
      <c r="J127" s="11">
        <f t="shared" si="118"/>
        <v>0.19104535205843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1.49437534233592</v>
      </c>
      <c r="O127" s="11">
        <f t="shared" si="134"/>
        <v>0.599871333807153</v>
      </c>
      <c r="P127" s="11">
        <f t="shared" si="121"/>
        <v>0.114602630156948</v>
      </c>
      <c r="Q127" s="15">
        <f t="shared" si="122"/>
        <v>0.0297966838408064</v>
      </c>
      <c r="R127" s="11">
        <f t="shared" si="123"/>
        <v>0.1355172</v>
      </c>
      <c r="S127" s="16">
        <f t="shared" si="124"/>
        <v>0.219873815580653</v>
      </c>
      <c r="T127" s="3">
        <v>0.01</v>
      </c>
      <c r="U127" s="17">
        <f t="shared" si="125"/>
        <v>0.00219873815580653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0.0121487381558065</v>
      </c>
      <c r="AU127" s="24">
        <f t="shared" si="129"/>
        <v>52.122</v>
      </c>
      <c r="AV127" s="1">
        <f t="shared" si="130"/>
        <v>0.26</v>
      </c>
      <c r="AW127" s="2">
        <f t="shared" si="131"/>
        <v>0.5</v>
      </c>
      <c r="AX127" s="1">
        <f t="shared" si="132"/>
        <v>551.5315977667</v>
      </c>
    </row>
    <row r="128" s="1" customFormat="1" ht="16.8" spans="1:50">
      <c r="A128" s="6"/>
      <c r="B128" s="6"/>
      <c r="C128" s="8">
        <v>5</v>
      </c>
      <c r="D128" s="9">
        <v>24.068064516129</v>
      </c>
      <c r="E128" s="12">
        <f t="shared" si="133"/>
        <v>19.6700666666667</v>
      </c>
      <c r="F128" s="8" t="s">
        <v>111</v>
      </c>
      <c r="G128" s="6">
        <v>6</v>
      </c>
      <c r="H128" s="11">
        <f t="shared" si="116"/>
        <v>24.068064516129</v>
      </c>
      <c r="I128" s="11">
        <f t="shared" si="117"/>
        <v>297.218064516129</v>
      </c>
      <c r="J128" s="11">
        <f t="shared" si="118"/>
        <v>0.31248123578193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1.00648870365021</v>
      </c>
      <c r="P128" s="11">
        <f t="shared" si="121"/>
        <v>0.314508833917169</v>
      </c>
      <c r="Q128" s="15">
        <f t="shared" si="122"/>
        <v>0.0817722968184639</v>
      </c>
      <c r="R128" s="11">
        <f t="shared" si="123"/>
        <v>0.1355172</v>
      </c>
      <c r="S128" s="16">
        <f t="shared" si="124"/>
        <v>0.603408990286576</v>
      </c>
      <c r="T128" s="3">
        <v>0.01</v>
      </c>
      <c r="U128" s="17">
        <f t="shared" si="125"/>
        <v>0.00603408990286576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0.0159840899028658</v>
      </c>
      <c r="AU128" s="24">
        <f t="shared" si="129"/>
        <v>52.122</v>
      </c>
      <c r="AV128" s="1">
        <f t="shared" si="130"/>
        <v>0.26</v>
      </c>
      <c r="AW128" s="2">
        <f t="shared" si="131"/>
        <v>0.5</v>
      </c>
      <c r="AX128" s="1">
        <f t="shared" si="132"/>
        <v>725.649901241856</v>
      </c>
    </row>
    <row r="129" s="1" customFormat="1" ht="16.8" spans="1:50">
      <c r="A129" s="6"/>
      <c r="B129" s="6"/>
      <c r="C129" s="8">
        <v>6</v>
      </c>
      <c r="D129" s="9">
        <v>26.1477</v>
      </c>
      <c r="E129" s="12">
        <f t="shared" si="133"/>
        <v>24.068064516129</v>
      </c>
      <c r="F129" s="8" t="s">
        <v>109</v>
      </c>
      <c r="G129" s="6">
        <v>7</v>
      </c>
      <c r="H129" s="11">
        <f t="shared" si="116"/>
        <v>26.1477</v>
      </c>
      <c r="I129" s="11">
        <f t="shared" si="117"/>
        <v>299.2977</v>
      </c>
      <c r="J129" s="11">
        <f t="shared" si="118"/>
        <v>0.392356847469447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1.21319986973304</v>
      </c>
      <c r="P129" s="11">
        <f t="shared" si="121"/>
        <v>0.476007276238798</v>
      </c>
      <c r="Q129" s="15">
        <f t="shared" si="122"/>
        <v>0.123761891822088</v>
      </c>
      <c r="R129" s="11">
        <f t="shared" si="123"/>
        <v>0.1355172</v>
      </c>
      <c r="S129" s="16">
        <f t="shared" si="124"/>
        <v>0.913255969146998</v>
      </c>
      <c r="T129" s="3">
        <v>0.01</v>
      </c>
      <c r="U129" s="17">
        <f t="shared" si="125"/>
        <v>0.00913255969146998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0.02158255969147</v>
      </c>
      <c r="AU129" s="24">
        <f t="shared" si="129"/>
        <v>52.122</v>
      </c>
      <c r="AV129" s="1">
        <f t="shared" si="130"/>
        <v>0.26</v>
      </c>
      <c r="AW129" s="2">
        <f t="shared" si="131"/>
        <v>0.5</v>
      </c>
      <c r="AX129" s="1">
        <f t="shared" si="132"/>
        <v>979.810699503994</v>
      </c>
    </row>
    <row r="130" s="1" customFormat="1" ht="16.8" spans="1:50">
      <c r="A130" s="6"/>
      <c r="B130" s="6"/>
      <c r="C130" s="8">
        <v>7</v>
      </c>
      <c r="D130" s="9">
        <v>28.4145161290323</v>
      </c>
      <c r="E130" s="12">
        <f t="shared" si="133"/>
        <v>26.1477</v>
      </c>
      <c r="F130" s="8" t="s">
        <v>109</v>
      </c>
      <c r="G130" s="6">
        <v>8</v>
      </c>
      <c r="H130" s="11">
        <f t="shared" si="116"/>
        <v>28.4145161290323</v>
      </c>
      <c r="I130" s="11">
        <f t="shared" si="117"/>
        <v>301.564516129032</v>
      </c>
      <c r="J130" s="11">
        <f t="shared" si="118"/>
        <v>0.50105251939914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1.25841259349424</v>
      </c>
      <c r="P130" s="11">
        <f t="shared" si="121"/>
        <v>0.630530800413895</v>
      </c>
      <c r="Q130" s="15">
        <f t="shared" si="122"/>
        <v>0.163938008107613</v>
      </c>
      <c r="R130" s="11">
        <f t="shared" si="123"/>
        <v>0.1355172</v>
      </c>
      <c r="S130" s="16">
        <f t="shared" si="124"/>
        <v>1.20972103989466</v>
      </c>
      <c r="T130" s="3">
        <v>0.01</v>
      </c>
      <c r="U130" s="17">
        <f t="shared" si="125"/>
        <v>0.0120972103989466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0.0245472103989466</v>
      </c>
      <c r="AU130" s="24">
        <f t="shared" si="129"/>
        <v>52.122</v>
      </c>
      <c r="AV130" s="1">
        <f t="shared" si="130"/>
        <v>0.26</v>
      </c>
      <c r="AW130" s="2">
        <f t="shared" si="131"/>
        <v>0.5</v>
      </c>
      <c r="AX130" s="1">
        <f t="shared" si="132"/>
        <v>1114.4006890605</v>
      </c>
    </row>
    <row r="131" s="1" customFormat="1" ht="16.8" spans="1:50">
      <c r="A131" s="6"/>
      <c r="B131" s="6"/>
      <c r="C131" s="8">
        <v>8</v>
      </c>
      <c r="D131" s="9">
        <v>27.1022258064516</v>
      </c>
      <c r="E131" s="12">
        <f t="shared" si="133"/>
        <v>28.4145161290323</v>
      </c>
      <c r="F131" s="8" t="s">
        <v>109</v>
      </c>
      <c r="G131" s="6">
        <v>9</v>
      </c>
      <c r="H131" s="11">
        <f t="shared" si="116"/>
        <v>27.1022258064516</v>
      </c>
      <c r="I131" s="11">
        <f t="shared" si="117"/>
        <v>300.252225806452</v>
      </c>
      <c r="J131" s="11">
        <f t="shared" si="118"/>
        <v>0.43510786387401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1.14910179308034</v>
      </c>
      <c r="P131" s="11">
        <f t="shared" si="121"/>
        <v>0.499983226560984</v>
      </c>
      <c r="Q131" s="15">
        <f t="shared" si="122"/>
        <v>0.129995638905856</v>
      </c>
      <c r="R131" s="11">
        <f t="shared" si="123"/>
        <v>0.1355172</v>
      </c>
      <c r="S131" s="16">
        <f t="shared" si="124"/>
        <v>0.959255643607275</v>
      </c>
      <c r="T131" s="3">
        <v>0.01</v>
      </c>
      <c r="U131" s="17">
        <f t="shared" si="125"/>
        <v>0.00959255643607275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0.0195425564360727</v>
      </c>
      <c r="AU131" s="24">
        <f t="shared" si="129"/>
        <v>52.122</v>
      </c>
      <c r="AV131" s="1">
        <f t="shared" si="130"/>
        <v>0.26</v>
      </c>
      <c r="AW131" s="2">
        <f t="shared" si="131"/>
        <v>0.5</v>
      </c>
      <c r="AX131" s="1">
        <f t="shared" si="132"/>
        <v>887.198097234615</v>
      </c>
    </row>
    <row r="132" s="1" customFormat="1" ht="16.8" spans="1:50">
      <c r="A132" s="6"/>
      <c r="B132" s="6"/>
      <c r="C132" s="8">
        <v>9</v>
      </c>
      <c r="D132" s="9">
        <v>27.1860333333333</v>
      </c>
      <c r="E132" s="12">
        <f t="shared" si="133"/>
        <v>27.1022258064516</v>
      </c>
      <c r="F132" s="8" t="s">
        <v>109</v>
      </c>
      <c r="G132" s="6">
        <v>10</v>
      </c>
      <c r="H132" s="11">
        <f t="shared" si="116"/>
        <v>27.1860333333333</v>
      </c>
      <c r="I132" s="11">
        <f t="shared" si="117"/>
        <v>300.336033333333</v>
      </c>
      <c r="J132" s="11">
        <f t="shared" si="118"/>
        <v>0.439063064461962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1.17033856651936</v>
      </c>
      <c r="P132" s="11">
        <f t="shared" si="121"/>
        <v>0.51385243747401</v>
      </c>
      <c r="Q132" s="15">
        <f t="shared" si="122"/>
        <v>0.133601633743243</v>
      </c>
      <c r="R132" s="11">
        <f t="shared" si="123"/>
        <v>0.1355172</v>
      </c>
      <c r="S132" s="16">
        <f t="shared" si="124"/>
        <v>0.985864773941925</v>
      </c>
      <c r="T132" s="3">
        <v>0.01</v>
      </c>
      <c r="U132" s="17">
        <f t="shared" si="125"/>
        <v>0.00985864773941925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0.0198086477394192</v>
      </c>
      <c r="AU132" s="24">
        <f t="shared" si="129"/>
        <v>52.122</v>
      </c>
      <c r="AV132" s="1">
        <f t="shared" si="130"/>
        <v>0.26</v>
      </c>
      <c r="AW132" s="2">
        <f t="shared" si="131"/>
        <v>0.5</v>
      </c>
      <c r="AX132" s="1">
        <f t="shared" si="132"/>
        <v>899.278179939861</v>
      </c>
    </row>
    <row r="133" s="1" customFormat="1" ht="16.8" spans="1:50">
      <c r="A133" s="6"/>
      <c r="B133" s="6"/>
      <c r="C133" s="8">
        <v>10</v>
      </c>
      <c r="D133" s="9">
        <v>21.7095483870968</v>
      </c>
      <c r="E133" s="12">
        <f t="shared" si="133"/>
        <v>27.1860333333333</v>
      </c>
      <c r="F133" s="8" t="s">
        <v>109</v>
      </c>
      <c r="G133" s="6">
        <v>11</v>
      </c>
      <c r="H133" s="11">
        <f t="shared" si="116"/>
        <v>21.7095483870968</v>
      </c>
      <c r="I133" s="11">
        <f t="shared" si="117"/>
        <v>294.859548387097</v>
      </c>
      <c r="J133" s="11">
        <f t="shared" si="118"/>
        <v>0.240448626925456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0.623661822593083</v>
      </c>
      <c r="O133" s="11">
        <f t="shared" si="134"/>
        <v>0.554044306452268</v>
      </c>
      <c r="P133" s="11">
        <f t="shared" si="121"/>
        <v>0.133219192742315</v>
      </c>
      <c r="Q133" s="15">
        <f t="shared" si="122"/>
        <v>0.0346369901130018</v>
      </c>
      <c r="R133" s="11">
        <f t="shared" si="123"/>
        <v>0.1355172</v>
      </c>
      <c r="S133" s="16">
        <f t="shared" si="124"/>
        <v>0.255591099233173</v>
      </c>
      <c r="T133" s="3">
        <v>0.01</v>
      </c>
      <c r="U133" s="17">
        <f t="shared" si="125"/>
        <v>0.00255591099233173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0.0100059109923317</v>
      </c>
      <c r="AU133" s="24">
        <f t="shared" si="129"/>
        <v>52.122</v>
      </c>
      <c r="AV133" s="1">
        <f t="shared" si="130"/>
        <v>0.26</v>
      </c>
      <c r="AW133" s="2">
        <f t="shared" si="131"/>
        <v>0.5</v>
      </c>
      <c r="AX133" s="1">
        <f t="shared" si="132"/>
        <v>454.250968778555</v>
      </c>
    </row>
    <row r="134" s="1" customFormat="1" ht="16.8" spans="1:51">
      <c r="A134" s="6"/>
      <c r="B134" s="6"/>
      <c r="C134" s="8">
        <v>11</v>
      </c>
      <c r="D134" s="9">
        <v>15.3470333333333</v>
      </c>
      <c r="E134" s="12">
        <f t="shared" si="133"/>
        <v>21.7095483870968</v>
      </c>
      <c r="F134" s="8" t="s">
        <v>111</v>
      </c>
      <c r="G134" s="6">
        <v>12</v>
      </c>
      <c r="H134" s="11">
        <f t="shared" si="116"/>
        <v>15.3470333333333</v>
      </c>
      <c r="I134" s="11">
        <f t="shared" si="117"/>
        <v>288.497033333333</v>
      </c>
      <c r="J134" s="11">
        <f t="shared" si="118"/>
        <v>0.116075843729916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0.942045113709953</v>
      </c>
      <c r="P134" s="11">
        <f t="shared" si="121"/>
        <v>0.109348681405528</v>
      </c>
      <c r="Q134" s="15">
        <f t="shared" si="122"/>
        <v>0.0284306571654373</v>
      </c>
      <c r="R134" s="11">
        <f t="shared" si="123"/>
        <v>0.1355172</v>
      </c>
      <c r="S134" s="16">
        <f t="shared" si="124"/>
        <v>0.209793717442784</v>
      </c>
      <c r="T134" s="3">
        <v>0.01</v>
      </c>
      <c r="U134" s="17">
        <f t="shared" si="125"/>
        <v>0.00209793717442784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0.00954793717442784</v>
      </c>
      <c r="AU134" s="24">
        <f t="shared" si="129"/>
        <v>52.122</v>
      </c>
      <c r="AV134" s="1">
        <f t="shared" si="130"/>
        <v>0.26</v>
      </c>
      <c r="AW134" s="2">
        <f t="shared" si="131"/>
        <v>0.5</v>
      </c>
      <c r="AX134" s="1">
        <f t="shared" si="132"/>
        <v>433.459753404215</v>
      </c>
      <c r="AY134" s="1">
        <f>SUM(AX123:AX134)</f>
        <v>7601.84562052969</v>
      </c>
    </row>
    <row r="135" s="1" customFormat="1" ht="16.8" spans="1:46">
      <c r="A135" s="6"/>
      <c r="B135" s="6"/>
      <c r="C135" s="8">
        <v>12</v>
      </c>
      <c r="D135" s="9">
        <v>11.8368387096774</v>
      </c>
      <c r="E135" s="12">
        <f t="shared" si="133"/>
        <v>15.3470333333333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11.6298064516129</v>
      </c>
      <c r="E139" s="8"/>
      <c r="F139" s="8"/>
      <c r="G139" s="6">
        <v>1</v>
      </c>
      <c r="H139" s="11">
        <f t="shared" ref="H139:H150" si="135">E140</f>
        <v>11.6298064516129</v>
      </c>
      <c r="I139" s="11">
        <f t="shared" ref="I139:I150" si="136">H139+273.15</f>
        <v>284.779806451613</v>
      </c>
      <c r="J139" s="11">
        <f t="shared" ref="J139:J150" si="137">EXP(($C$18*(I139-$C$16))/($C$19*I139*$C$16))</f>
        <v>0.0747167930742689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0.0212718709882444</v>
      </c>
      <c r="Q139" s="15">
        <f t="shared" ref="Q139:Q150" si="141">P139*$B$125</f>
        <v>0.00553068645694354</v>
      </c>
      <c r="R139" s="11">
        <f t="shared" ref="R139:R150" si="142">L139*$B$125</f>
        <v>0.074022</v>
      </c>
      <c r="S139" s="16">
        <f t="shared" ref="S139:S150" si="143">Q139/R139</f>
        <v>0.074716793074269</v>
      </c>
      <c r="T139" s="3">
        <v>0.01</v>
      </c>
      <c r="U139" s="17">
        <f t="shared" ref="U139:U150" si="144">S139*T139</f>
        <v>0.00074716793074269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0.00623716793074269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9.74593548387096</v>
      </c>
      <c r="E140" s="12">
        <f t="shared" ref="E140:E151" si="154">D139</f>
        <v>11.6298064516129</v>
      </c>
      <c r="F140" s="8" t="s">
        <v>109</v>
      </c>
      <c r="G140" s="6">
        <v>2</v>
      </c>
      <c r="H140" s="11">
        <f t="shared" si="135"/>
        <v>9.74593548387096</v>
      </c>
      <c r="I140" s="11">
        <f t="shared" si="136"/>
        <v>282.895935483871</v>
      </c>
      <c r="J140" s="11">
        <f t="shared" si="137"/>
        <v>0.0595026980261698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0.548128129011756</v>
      </c>
      <c r="P140" s="11">
        <f t="shared" si="140"/>
        <v>0.0326151025402359</v>
      </c>
      <c r="Q140" s="15">
        <f t="shared" si="141"/>
        <v>0.00847992666046134</v>
      </c>
      <c r="R140" s="11">
        <f t="shared" si="142"/>
        <v>0.074022</v>
      </c>
      <c r="S140" s="16">
        <f t="shared" si="143"/>
        <v>0.114559545276557</v>
      </c>
      <c r="T140" s="3">
        <v>0.01</v>
      </c>
      <c r="U140" s="17">
        <f t="shared" si="144"/>
        <v>0.00114559545276557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0.00663559545276558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14.8629285714286</v>
      </c>
      <c r="E141" s="12">
        <f t="shared" si="154"/>
        <v>9.74593548387096</v>
      </c>
      <c r="F141" s="8" t="s">
        <v>109</v>
      </c>
      <c r="G141" s="6">
        <v>3</v>
      </c>
      <c r="H141" s="11">
        <f t="shared" si="135"/>
        <v>14.8629285714286</v>
      </c>
      <c r="I141" s="11">
        <f t="shared" si="136"/>
        <v>288.012928571429</v>
      </c>
      <c r="J141" s="11">
        <f t="shared" si="137"/>
        <v>0.109674319185547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0.80021302647152</v>
      </c>
      <c r="P141" s="11">
        <f t="shared" si="140"/>
        <v>0.0877628188816703</v>
      </c>
      <c r="Q141" s="15">
        <f t="shared" si="141"/>
        <v>0.0228183329092343</v>
      </c>
      <c r="R141" s="11">
        <f t="shared" si="142"/>
        <v>0.074022</v>
      </c>
      <c r="S141" s="16">
        <f t="shared" si="143"/>
        <v>0.308264204010082</v>
      </c>
      <c r="T141" s="3">
        <v>0.01</v>
      </c>
      <c r="U141" s="17">
        <f t="shared" si="144"/>
        <v>0.00308264204010082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0.00857264204010082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ht="16.8" spans="1:53">
      <c r="A142" s="6"/>
      <c r="B142" s="6"/>
      <c r="C142" s="8">
        <v>3</v>
      </c>
      <c r="D142" s="9">
        <v>16.854064516129</v>
      </c>
      <c r="E142" s="12">
        <f t="shared" si="154"/>
        <v>14.8629285714286</v>
      </c>
      <c r="F142" s="8" t="s">
        <v>109</v>
      </c>
      <c r="G142" s="6">
        <v>4</v>
      </c>
      <c r="H142" s="11">
        <f t="shared" si="135"/>
        <v>16.854064516129</v>
      </c>
      <c r="I142" s="11">
        <f t="shared" si="136"/>
        <v>290.004064516129</v>
      </c>
      <c r="J142" s="11">
        <f t="shared" si="137"/>
        <v>0.138328162462559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0.997150207589849</v>
      </c>
      <c r="P142" s="11">
        <f t="shared" si="140"/>
        <v>0.137933955915063</v>
      </c>
      <c r="Q142" s="15">
        <f t="shared" si="141"/>
        <v>0.0358628285379165</v>
      </c>
      <c r="R142" s="11">
        <f t="shared" si="142"/>
        <v>0.074022</v>
      </c>
      <c r="S142" s="16">
        <f t="shared" si="143"/>
        <v>0.484488780874828</v>
      </c>
      <c r="T142" s="3">
        <v>0.01</v>
      </c>
      <c r="U142" s="17">
        <f t="shared" si="144"/>
        <v>0.00484488780874828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0.0147948878087483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ht="16.8" spans="1:53">
      <c r="A143" s="6"/>
      <c r="B143" s="6"/>
      <c r="C143" s="8">
        <v>4</v>
      </c>
      <c r="D143" s="9">
        <v>19.6700666666667</v>
      </c>
      <c r="E143" s="12">
        <f t="shared" si="154"/>
        <v>16.854064516129</v>
      </c>
      <c r="F143" s="8" t="s">
        <v>109</v>
      </c>
      <c r="G143" s="6">
        <v>5</v>
      </c>
      <c r="H143" s="11">
        <f t="shared" si="135"/>
        <v>19.6700666666667</v>
      </c>
      <c r="I143" s="11">
        <f t="shared" si="136"/>
        <v>292.820066666667</v>
      </c>
      <c r="J143" s="11">
        <f t="shared" si="137"/>
        <v>0.19104535205843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0.816255439091047</v>
      </c>
      <c r="O143" s="11">
        <f t="shared" si="155"/>
        <v>0.327660812583739</v>
      </c>
      <c r="P143" s="11">
        <f t="shared" si="140"/>
        <v>0.0625980752958119</v>
      </c>
      <c r="Q143" s="15">
        <f t="shared" si="141"/>
        <v>0.0162754995769111</v>
      </c>
      <c r="R143" s="11">
        <f t="shared" si="142"/>
        <v>0.074022</v>
      </c>
      <c r="S143" s="16">
        <f t="shared" si="143"/>
        <v>0.219873815580653</v>
      </c>
      <c r="T143" s="3">
        <v>0.01</v>
      </c>
      <c r="U143" s="17">
        <f t="shared" si="144"/>
        <v>0.00219873815580653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0.0121487381558065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ht="16.8" spans="1:53">
      <c r="A144" s="6"/>
      <c r="B144" s="6"/>
      <c r="C144" s="8">
        <v>5</v>
      </c>
      <c r="D144" s="9">
        <v>24.068064516129</v>
      </c>
      <c r="E144" s="12">
        <f t="shared" si="154"/>
        <v>19.6700666666667</v>
      </c>
      <c r="F144" s="8" t="s">
        <v>111</v>
      </c>
      <c r="G144" s="6">
        <v>6</v>
      </c>
      <c r="H144" s="11">
        <f t="shared" si="135"/>
        <v>24.068064516129</v>
      </c>
      <c r="I144" s="11">
        <f t="shared" si="136"/>
        <v>297.218064516129</v>
      </c>
      <c r="J144" s="11">
        <f t="shared" si="137"/>
        <v>0.31248123578193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0.549762737287927</v>
      </c>
      <c r="P144" s="11">
        <f t="shared" si="140"/>
        <v>0.171790539534588</v>
      </c>
      <c r="Q144" s="15">
        <f t="shared" si="141"/>
        <v>0.0446655402789929</v>
      </c>
      <c r="R144" s="11">
        <f t="shared" si="142"/>
        <v>0.074022</v>
      </c>
      <c r="S144" s="16">
        <f t="shared" si="143"/>
        <v>0.603408990286575</v>
      </c>
      <c r="T144" s="3">
        <v>0.01</v>
      </c>
      <c r="U144" s="17">
        <f t="shared" si="144"/>
        <v>0.00603408990286575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0.0159840899028658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ht="16.8" spans="1:53">
      <c r="A145" s="6"/>
      <c r="B145" s="6"/>
      <c r="C145" s="8">
        <v>6</v>
      </c>
      <c r="D145" s="9">
        <v>26.1477</v>
      </c>
      <c r="E145" s="12">
        <f t="shared" si="154"/>
        <v>24.068064516129</v>
      </c>
      <c r="F145" s="8" t="s">
        <v>109</v>
      </c>
      <c r="G145" s="6">
        <v>7</v>
      </c>
      <c r="H145" s="11">
        <f t="shared" si="135"/>
        <v>26.1477</v>
      </c>
      <c r="I145" s="11">
        <f t="shared" si="136"/>
        <v>299.2977</v>
      </c>
      <c r="J145" s="11">
        <f t="shared" si="137"/>
        <v>0.392356847469447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0.662672197753339</v>
      </c>
      <c r="P145" s="11">
        <f t="shared" si="140"/>
        <v>0.26000397441615</v>
      </c>
      <c r="Q145" s="15">
        <f t="shared" si="141"/>
        <v>0.0676010333481991</v>
      </c>
      <c r="R145" s="11">
        <f t="shared" si="142"/>
        <v>0.074022</v>
      </c>
      <c r="S145" s="16">
        <f t="shared" si="143"/>
        <v>0.913255969146998</v>
      </c>
      <c r="T145" s="3">
        <v>0.01</v>
      </c>
      <c r="U145" s="17">
        <f t="shared" si="144"/>
        <v>0.00913255969146998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0.02403255969147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ht="16.8" spans="1:53">
      <c r="A146" s="6"/>
      <c r="B146" s="6"/>
      <c r="C146" s="8">
        <v>7</v>
      </c>
      <c r="D146" s="9">
        <v>28.4145161290323</v>
      </c>
      <c r="E146" s="12">
        <f t="shared" si="154"/>
        <v>26.1477</v>
      </c>
      <c r="F146" s="8" t="s">
        <v>109</v>
      </c>
      <c r="G146" s="6">
        <v>8</v>
      </c>
      <c r="H146" s="11">
        <f t="shared" si="135"/>
        <v>28.4145161290323</v>
      </c>
      <c r="I146" s="11">
        <f t="shared" si="136"/>
        <v>301.564516129032</v>
      </c>
      <c r="J146" s="11">
        <f t="shared" si="137"/>
        <v>0.50105251939914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0.687368223337189</v>
      </c>
      <c r="P146" s="11">
        <f t="shared" si="140"/>
        <v>0.34440758005801</v>
      </c>
      <c r="Q146" s="15">
        <f t="shared" si="141"/>
        <v>0.0895459708150825</v>
      </c>
      <c r="R146" s="11">
        <f t="shared" si="142"/>
        <v>0.074022</v>
      </c>
      <c r="S146" s="16">
        <f t="shared" si="143"/>
        <v>1.20972103989466</v>
      </c>
      <c r="T146" s="3">
        <v>0.01</v>
      </c>
      <c r="U146" s="17">
        <f t="shared" si="144"/>
        <v>0.0120972103989466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0.0269972103989466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ht="16.8" spans="1:53">
      <c r="A147" s="6"/>
      <c r="B147" s="6"/>
      <c r="C147" s="8">
        <v>8</v>
      </c>
      <c r="D147" s="9">
        <v>27.1022258064516</v>
      </c>
      <c r="E147" s="12">
        <f t="shared" si="154"/>
        <v>28.4145161290323</v>
      </c>
      <c r="F147" s="8" t="s">
        <v>109</v>
      </c>
      <c r="G147" s="6">
        <v>9</v>
      </c>
      <c r="H147" s="11">
        <f t="shared" si="135"/>
        <v>27.1022258064516</v>
      </c>
      <c r="I147" s="11">
        <f t="shared" si="136"/>
        <v>300.252225806452</v>
      </c>
      <c r="J147" s="11">
        <f t="shared" si="137"/>
        <v>0.43510786387401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0.627660643279179</v>
      </c>
      <c r="P147" s="11">
        <f t="shared" si="140"/>
        <v>0.273100081734991</v>
      </c>
      <c r="Q147" s="15">
        <f t="shared" si="141"/>
        <v>0.0710060212510977</v>
      </c>
      <c r="R147" s="11">
        <f t="shared" si="142"/>
        <v>0.074022</v>
      </c>
      <c r="S147" s="16">
        <f t="shared" si="143"/>
        <v>0.959255643607274</v>
      </c>
      <c r="T147" s="3">
        <v>0.01</v>
      </c>
      <c r="U147" s="17">
        <f t="shared" si="144"/>
        <v>0.00959255643607274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0.0195425564360727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ht="16.8" spans="1:53">
      <c r="A148" s="6"/>
      <c r="B148" s="6"/>
      <c r="C148" s="8">
        <v>9</v>
      </c>
      <c r="D148" s="9">
        <v>27.1860333333333</v>
      </c>
      <c r="E148" s="12">
        <f t="shared" si="154"/>
        <v>27.1022258064516</v>
      </c>
      <c r="F148" s="8" t="s">
        <v>109</v>
      </c>
      <c r="G148" s="6">
        <v>10</v>
      </c>
      <c r="H148" s="11">
        <f t="shared" si="135"/>
        <v>27.1860333333333</v>
      </c>
      <c r="I148" s="11">
        <f t="shared" si="136"/>
        <v>300.336033333333</v>
      </c>
      <c r="J148" s="11">
        <f t="shared" si="137"/>
        <v>0.439063064461962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0.639260561544188</v>
      </c>
      <c r="P148" s="11">
        <f t="shared" si="140"/>
        <v>0.280675701141266</v>
      </c>
      <c r="Q148" s="15">
        <f t="shared" si="141"/>
        <v>0.0729756822967292</v>
      </c>
      <c r="R148" s="11">
        <f t="shared" si="142"/>
        <v>0.074022</v>
      </c>
      <c r="S148" s="16">
        <f t="shared" si="143"/>
        <v>0.985864773941925</v>
      </c>
      <c r="T148" s="3">
        <v>0.01</v>
      </c>
      <c r="U148" s="17">
        <f t="shared" si="144"/>
        <v>0.00985864773941925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0.0198086477394192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ht="16.8" spans="1:53">
      <c r="A149" s="6"/>
      <c r="B149" s="6"/>
      <c r="C149" s="8">
        <v>10</v>
      </c>
      <c r="D149" s="9">
        <v>21.7095483870968</v>
      </c>
      <c r="E149" s="12">
        <f t="shared" si="154"/>
        <v>27.1860333333333</v>
      </c>
      <c r="F149" s="8" t="s">
        <v>109</v>
      </c>
      <c r="G149" s="6">
        <v>11</v>
      </c>
      <c r="H149" s="11">
        <f t="shared" si="135"/>
        <v>21.7095483870968</v>
      </c>
      <c r="I149" s="11">
        <f t="shared" si="136"/>
        <v>294.859548387097</v>
      </c>
      <c r="J149" s="11">
        <f t="shared" si="137"/>
        <v>0.240448626925456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0.340655617382776</v>
      </c>
      <c r="O149" s="11">
        <f t="shared" si="155"/>
        <v>0.302629243020146</v>
      </c>
      <c r="P149" s="11">
        <f t="shared" si="140"/>
        <v>0.0727667859516844</v>
      </c>
      <c r="Q149" s="15">
        <f t="shared" si="141"/>
        <v>0.018919364347438</v>
      </c>
      <c r="R149" s="11">
        <f t="shared" si="142"/>
        <v>0.074022</v>
      </c>
      <c r="S149" s="16">
        <f t="shared" si="143"/>
        <v>0.255591099233173</v>
      </c>
      <c r="T149" s="3">
        <v>0.01</v>
      </c>
      <c r="U149" s="17">
        <f t="shared" si="144"/>
        <v>0.00255591099233173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0.00804591099233173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ht="16.8" spans="1:54">
      <c r="A150" s="6"/>
      <c r="B150" s="6"/>
      <c r="C150" s="8">
        <v>11</v>
      </c>
      <c r="D150" s="9">
        <v>15.3470333333333</v>
      </c>
      <c r="E150" s="12">
        <f t="shared" si="154"/>
        <v>21.7095483870968</v>
      </c>
      <c r="F150" s="8" t="s">
        <v>111</v>
      </c>
      <c r="G150" s="6">
        <v>12</v>
      </c>
      <c r="H150" s="11">
        <f t="shared" si="135"/>
        <v>15.3470333333333</v>
      </c>
      <c r="I150" s="11">
        <f t="shared" si="136"/>
        <v>288.497033333333</v>
      </c>
      <c r="J150" s="11">
        <f t="shared" si="137"/>
        <v>0.116075843729916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0.514562457068462</v>
      </c>
      <c r="P150" s="11">
        <f t="shared" si="140"/>
        <v>0.0597282713559606</v>
      </c>
      <c r="Q150" s="15">
        <f t="shared" si="141"/>
        <v>0.0155293505525498</v>
      </c>
      <c r="R150" s="11">
        <f t="shared" si="142"/>
        <v>0.074022</v>
      </c>
      <c r="S150" s="16">
        <f t="shared" si="143"/>
        <v>0.209793717442784</v>
      </c>
      <c r="T150" s="3">
        <v>0.01</v>
      </c>
      <c r="U150" s="17">
        <f t="shared" si="144"/>
        <v>0.00209793717442784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0.00758793717442784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11.8368387096774</v>
      </c>
      <c r="E151" s="12">
        <f t="shared" si="154"/>
        <v>15.3470333333333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I21" sqref="I21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77884615384615" style="1" customWidth="1"/>
    <col min="32" max="32" width="23.1153846153846" style="1" customWidth="1"/>
    <col min="33" max="33" width="12.8846153846154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48" width="15.6634615384615" style="1"/>
    <col min="49" max="49" width="11.4423076923077" style="1"/>
    <col min="50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450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4.85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260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3300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AV40+AV55+AV71+AV87+AV102+AY134+AY150+BB150+AG118</f>
        <v>98338543.942312</v>
      </c>
      <c r="J16" s="10" t="s">
        <v>35</v>
      </c>
      <c r="K16" s="10">
        <f>I16/(10000*1000)</f>
        <v>9.8338543942312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8.07283870967742</v>
      </c>
      <c r="E29" s="8"/>
      <c r="F29" s="8"/>
      <c r="G29" s="6">
        <v>1</v>
      </c>
      <c r="H29" s="11">
        <f t="shared" ref="H29:H40" si="0">E30</f>
        <v>8.07283870967742</v>
      </c>
      <c r="I29" s="11">
        <f t="shared" ref="I29:I40" si="1">H29+273.15</f>
        <v>281.222838709677</v>
      </c>
      <c r="J29" s="11">
        <f t="shared" ref="J29:J40" si="2">EXP(($C$18*(I29-$C$16))/($C$19*I29*$C$16))</f>
        <v>0.0484850189400641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0.0481654218568842</v>
      </c>
      <c r="Q29" s="15">
        <f t="shared" ref="Q29:Q40" si="6">P29*$B$31</f>
        <v>0.00626150484139494</v>
      </c>
      <c r="R29" s="11">
        <f t="shared" ref="R29:R40" si="7">L29*$B$31</f>
        <v>0.129143083333333</v>
      </c>
      <c r="S29" s="16">
        <f t="shared" ref="S29:S40" si="8">Q29/R29</f>
        <v>0.0484850189400642</v>
      </c>
      <c r="T29" s="3">
        <v>0.01</v>
      </c>
      <c r="U29" s="17">
        <f t="shared" ref="U29:U40" si="9">S29*T29</f>
        <v>0.000484850189400642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0.0223848501894006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0.0833333333333333</v>
      </c>
      <c r="AU29" s="1">
        <f t="shared" ref="AU29:AU40" si="17">AT29*10000*AS29*0.67*AR29*AQ29</f>
        <v>161.405712015612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7.65645161290322</v>
      </c>
      <c r="E30" s="12">
        <f t="shared" ref="E30:E41" si="18">D29</f>
        <v>8.07283870967742</v>
      </c>
      <c r="F30" s="8" t="s">
        <v>109</v>
      </c>
      <c r="G30" s="6">
        <v>2</v>
      </c>
      <c r="H30" s="11">
        <f t="shared" si="0"/>
        <v>7.65645161290322</v>
      </c>
      <c r="I30" s="11">
        <f t="shared" si="1"/>
        <v>280.806451612903</v>
      </c>
      <c r="J30" s="11">
        <f t="shared" si="2"/>
        <v>0.0460586195034919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1.93865124480978</v>
      </c>
      <c r="P30" s="11">
        <f t="shared" si="5"/>
        <v>0.0892916000346647</v>
      </c>
      <c r="Q30" s="15">
        <f t="shared" si="6"/>
        <v>0.0116079080045064</v>
      </c>
      <c r="R30" s="11">
        <f t="shared" si="7"/>
        <v>0.129143083333333</v>
      </c>
      <c r="S30" s="16">
        <f t="shared" si="8"/>
        <v>0.089884085968004</v>
      </c>
      <c r="T30" s="3">
        <v>0.01</v>
      </c>
      <c r="U30" s="17">
        <f t="shared" si="9"/>
        <v>0.00089884085968004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0.02279884085968</v>
      </c>
      <c r="AR30" s="24">
        <f t="shared" si="15"/>
        <v>99.3408333333333</v>
      </c>
      <c r="AS30" s="1">
        <f t="shared" si="16"/>
        <v>0.13</v>
      </c>
      <c r="AT30" s="2">
        <f>$E$4/12</f>
        <v>0.0833333333333333</v>
      </c>
      <c r="AU30" s="1">
        <f t="shared" si="17"/>
        <v>164.390787115016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13.2884285714286</v>
      </c>
      <c r="E31" s="12">
        <f t="shared" si="18"/>
        <v>7.65645161290322</v>
      </c>
      <c r="F31" s="8" t="s">
        <v>109</v>
      </c>
      <c r="G31" s="6">
        <v>3</v>
      </c>
      <c r="H31" s="11">
        <f t="shared" si="0"/>
        <v>13.2884285714286</v>
      </c>
      <c r="I31" s="11">
        <f t="shared" si="1"/>
        <v>286.438428571429</v>
      </c>
      <c r="J31" s="11">
        <f t="shared" si="2"/>
        <v>0.0910751985693216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2.84276797810845</v>
      </c>
      <c r="P31" s="11">
        <f t="shared" si="5"/>
        <v>0.258905658092736</v>
      </c>
      <c r="Q31" s="15">
        <f t="shared" si="6"/>
        <v>0.0336577355520557</v>
      </c>
      <c r="R31" s="11">
        <f t="shared" si="7"/>
        <v>0.129143083333333</v>
      </c>
      <c r="S31" s="16">
        <f t="shared" si="8"/>
        <v>0.260623602002604</v>
      </c>
      <c r="T31" s="3">
        <v>0.01</v>
      </c>
      <c r="U31" s="17">
        <f t="shared" si="9"/>
        <v>0.00260623602002604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0.024506236020026</v>
      </c>
      <c r="AR31" s="24">
        <f t="shared" si="15"/>
        <v>99.3408333333333</v>
      </c>
      <c r="AS31" s="1">
        <f t="shared" si="16"/>
        <v>0.13</v>
      </c>
      <c r="AT31" s="2">
        <f>$E$4/12</f>
        <v>0.0833333333333333</v>
      </c>
      <c r="AU31" s="1">
        <f t="shared" si="17"/>
        <v>176.701940829064</v>
      </c>
    </row>
    <row r="32" s="1" customFormat="1" ht="16.8" spans="1:47">
      <c r="A32" s="6"/>
      <c r="B32" s="6"/>
      <c r="C32" s="8">
        <v>3</v>
      </c>
      <c r="D32" s="9">
        <v>15.3122580645161</v>
      </c>
      <c r="E32" s="12">
        <f t="shared" si="18"/>
        <v>13.2884285714286</v>
      </c>
      <c r="F32" s="8" t="s">
        <v>109</v>
      </c>
      <c r="G32" s="6">
        <v>4</v>
      </c>
      <c r="H32" s="11">
        <f t="shared" si="0"/>
        <v>15.3122580645161</v>
      </c>
      <c r="I32" s="11">
        <f t="shared" si="1"/>
        <v>288.462258064516</v>
      </c>
      <c r="J32" s="11">
        <f t="shared" si="2"/>
        <v>0.115604525160073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3.57727065334905</v>
      </c>
      <c r="P32" s="11">
        <f t="shared" si="5"/>
        <v>0.413548675249479</v>
      </c>
      <c r="Q32" s="15">
        <f t="shared" si="6"/>
        <v>0.0537613277824323</v>
      </c>
      <c r="R32" s="11">
        <f t="shared" si="7"/>
        <v>0.129143083333333</v>
      </c>
      <c r="S32" s="16">
        <f t="shared" si="8"/>
        <v>0.416292738215551</v>
      </c>
      <c r="T32" s="3">
        <v>0.01</v>
      </c>
      <c r="U32" s="17">
        <f t="shared" si="9"/>
        <v>0.00416292738215551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0.0336129273821555</v>
      </c>
      <c r="AR32" s="24">
        <f t="shared" si="15"/>
        <v>99.3408333333333</v>
      </c>
      <c r="AS32" s="1">
        <f t="shared" si="16"/>
        <v>0.13</v>
      </c>
      <c r="AT32" s="2">
        <f>$E$4/12</f>
        <v>0.0833333333333333</v>
      </c>
      <c r="AU32" s="1">
        <f t="shared" si="17"/>
        <v>242.36563707783</v>
      </c>
    </row>
    <row r="33" s="1" customFormat="1" ht="16.8" spans="1:47">
      <c r="A33" s="6"/>
      <c r="B33" s="6"/>
      <c r="C33" s="8">
        <v>4</v>
      </c>
      <c r="D33" s="9">
        <v>18.3056666666667</v>
      </c>
      <c r="E33" s="12">
        <f t="shared" si="18"/>
        <v>15.3122580645161</v>
      </c>
      <c r="F33" s="8" t="s">
        <v>109</v>
      </c>
      <c r="G33" s="6">
        <v>5</v>
      </c>
      <c r="H33" s="11">
        <f t="shared" si="0"/>
        <v>18.3056666666667</v>
      </c>
      <c r="I33" s="11">
        <f t="shared" si="1"/>
        <v>291.455666666667</v>
      </c>
      <c r="J33" s="11">
        <f t="shared" si="2"/>
        <v>0.163505772683923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3.00553587919459</v>
      </c>
      <c r="O33" s="11">
        <f t="shared" si="19"/>
        <v>1.15159443223831</v>
      </c>
      <c r="P33" s="11">
        <f t="shared" si="5"/>
        <v>0.188292337461629</v>
      </c>
      <c r="Q33" s="15">
        <f t="shared" si="6"/>
        <v>0.0244780038700118</v>
      </c>
      <c r="R33" s="11">
        <f t="shared" si="7"/>
        <v>0.129143083333333</v>
      </c>
      <c r="S33" s="16">
        <f t="shared" si="8"/>
        <v>0.189541733387542</v>
      </c>
      <c r="T33" s="3">
        <v>0.01</v>
      </c>
      <c r="U33" s="17">
        <f t="shared" si="9"/>
        <v>0.00189541733387542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0.0313454173338754</v>
      </c>
      <c r="AR33" s="24">
        <f t="shared" si="15"/>
        <v>99.3408333333333</v>
      </c>
      <c r="AS33" s="1">
        <f t="shared" si="16"/>
        <v>0.13</v>
      </c>
      <c r="AT33" s="2">
        <f>$E$4/12</f>
        <v>0.0833333333333333</v>
      </c>
      <c r="AU33" s="1">
        <f t="shared" si="17"/>
        <v>226.015781226729</v>
      </c>
    </row>
    <row r="34" s="1" customFormat="1" ht="16.8" spans="1:47">
      <c r="A34" s="6"/>
      <c r="B34" s="6"/>
      <c r="C34" s="8">
        <v>5</v>
      </c>
      <c r="D34" s="9">
        <v>23.4785483870968</v>
      </c>
      <c r="E34" s="12">
        <f t="shared" si="18"/>
        <v>18.3056666666667</v>
      </c>
      <c r="F34" s="8" t="s">
        <v>111</v>
      </c>
      <c r="G34" s="6">
        <v>6</v>
      </c>
      <c r="H34" s="11">
        <f t="shared" si="0"/>
        <v>23.4785483870968</v>
      </c>
      <c r="I34" s="11">
        <f t="shared" si="1"/>
        <v>296.628548387097</v>
      </c>
      <c r="J34" s="11">
        <f t="shared" si="2"/>
        <v>0.292784861414951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1.95671042811002</v>
      </c>
      <c r="P34" s="11">
        <f t="shared" si="5"/>
        <v>0.57289519152338</v>
      </c>
      <c r="Q34" s="15">
        <f t="shared" si="6"/>
        <v>0.0744763748980393</v>
      </c>
      <c r="R34" s="11">
        <f t="shared" si="7"/>
        <v>0.129143083333333</v>
      </c>
      <c r="S34" s="16">
        <f t="shared" si="8"/>
        <v>0.576696583167426</v>
      </c>
      <c r="T34" s="3">
        <v>0.01</v>
      </c>
      <c r="U34" s="17">
        <f t="shared" si="9"/>
        <v>0.00576696583167426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0.0352169658316743</v>
      </c>
      <c r="AR34" s="24">
        <f t="shared" si="15"/>
        <v>99.3408333333333</v>
      </c>
      <c r="AS34" s="1">
        <f t="shared" si="16"/>
        <v>0.13</v>
      </c>
      <c r="AT34" s="2">
        <f>$E$4/12</f>
        <v>0.0833333333333333</v>
      </c>
      <c r="AU34" s="1">
        <f t="shared" si="17"/>
        <v>253.931538384044</v>
      </c>
    </row>
    <row r="35" s="1" customFormat="1" ht="16.8" spans="1:47">
      <c r="A35" s="6"/>
      <c r="B35" s="6"/>
      <c r="C35" s="8">
        <v>6</v>
      </c>
      <c r="D35" s="9">
        <v>27.2966666666667</v>
      </c>
      <c r="E35" s="12">
        <f t="shared" si="18"/>
        <v>23.4785483870968</v>
      </c>
      <c r="F35" s="8" t="s">
        <v>109</v>
      </c>
      <c r="G35" s="6">
        <v>7</v>
      </c>
      <c r="H35" s="11">
        <f t="shared" si="0"/>
        <v>27.2966666666667</v>
      </c>
      <c r="I35" s="11">
        <f t="shared" si="1"/>
        <v>300.446666666667</v>
      </c>
      <c r="J35" s="11">
        <f t="shared" si="2"/>
        <v>0.444335954211323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2.37722356991997</v>
      </c>
      <c r="P35" s="11">
        <f t="shared" si="5"/>
        <v>1.05628590331404</v>
      </c>
      <c r="Q35" s="15">
        <f t="shared" si="6"/>
        <v>0.137317167430825</v>
      </c>
      <c r="R35" s="11">
        <f t="shared" si="7"/>
        <v>0.129143083333333</v>
      </c>
      <c r="S35" s="16">
        <f t="shared" si="8"/>
        <v>1.06329478812577</v>
      </c>
      <c r="T35" s="3">
        <v>0.01</v>
      </c>
      <c r="U35" s="17">
        <f t="shared" si="9"/>
        <v>0.0106329478812577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0.0455329478812577</v>
      </c>
      <c r="AR35" s="24">
        <f t="shared" si="15"/>
        <v>99.3408333333333</v>
      </c>
      <c r="AS35" s="1">
        <f t="shared" si="16"/>
        <v>0.13</v>
      </c>
      <c r="AT35" s="2">
        <f>$E$4/12</f>
        <v>0.0833333333333333</v>
      </c>
      <c r="AU35" s="1">
        <f t="shared" si="17"/>
        <v>328.314811614155</v>
      </c>
    </row>
    <row r="36" s="1" customFormat="1" ht="16.8" spans="1:47">
      <c r="A36" s="6"/>
      <c r="B36" s="6"/>
      <c r="C36" s="8">
        <v>7</v>
      </c>
      <c r="D36" s="9">
        <v>29.7363225806452</v>
      </c>
      <c r="E36" s="12">
        <f t="shared" si="18"/>
        <v>27.2966666666667</v>
      </c>
      <c r="F36" s="8" t="s">
        <v>109</v>
      </c>
      <c r="G36" s="6">
        <v>8</v>
      </c>
      <c r="H36" s="11">
        <f t="shared" si="0"/>
        <v>29.7363225806452</v>
      </c>
      <c r="I36" s="11">
        <f t="shared" si="1"/>
        <v>302.886322580645</v>
      </c>
      <c r="J36" s="11">
        <f t="shared" si="2"/>
        <v>0.576868915224157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2.31434599993926</v>
      </c>
      <c r="P36" s="11">
        <f t="shared" si="5"/>
        <v>1.33507426643833</v>
      </c>
      <c r="Q36" s="15">
        <f t="shared" si="6"/>
        <v>0.173559654636983</v>
      </c>
      <c r="R36" s="11">
        <f t="shared" si="7"/>
        <v>0.129143083333333</v>
      </c>
      <c r="S36" s="16">
        <f t="shared" si="8"/>
        <v>1.3439330249612</v>
      </c>
      <c r="T36" s="3">
        <v>0.01</v>
      </c>
      <c r="U36" s="17">
        <f t="shared" si="9"/>
        <v>0.013439330249612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0.048339330249612</v>
      </c>
      <c r="AR36" s="24">
        <f t="shared" si="15"/>
        <v>99.3408333333333</v>
      </c>
      <c r="AS36" s="1">
        <f t="shared" si="16"/>
        <v>0.13</v>
      </c>
      <c r="AT36" s="2">
        <f>$E$4/12</f>
        <v>0.0833333333333333</v>
      </c>
      <c r="AU36" s="1">
        <f t="shared" si="17"/>
        <v>348.55020030426</v>
      </c>
    </row>
    <row r="37" s="1" customFormat="1" ht="16.8" spans="1:47">
      <c r="A37" s="6"/>
      <c r="B37" s="6"/>
      <c r="C37" s="8">
        <v>8</v>
      </c>
      <c r="D37" s="9">
        <v>28.711935483871</v>
      </c>
      <c r="E37" s="12">
        <f t="shared" si="18"/>
        <v>29.7363225806452</v>
      </c>
      <c r="F37" s="8" t="s">
        <v>109</v>
      </c>
      <c r="G37" s="6">
        <v>9</v>
      </c>
      <c r="H37" s="11">
        <f t="shared" si="0"/>
        <v>28.711935483871</v>
      </c>
      <c r="I37" s="11">
        <f t="shared" si="1"/>
        <v>301.861935483871</v>
      </c>
      <c r="J37" s="11">
        <f t="shared" si="2"/>
        <v>0.517248451170974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1.97268006683427</v>
      </c>
      <c r="P37" s="11">
        <f t="shared" si="5"/>
        <v>1.02036570922588</v>
      </c>
      <c r="Q37" s="15">
        <f t="shared" si="6"/>
        <v>0.132647542199364</v>
      </c>
      <c r="R37" s="11">
        <f t="shared" si="7"/>
        <v>0.129143083333333</v>
      </c>
      <c r="S37" s="16">
        <f t="shared" si="8"/>
        <v>1.02713624900054</v>
      </c>
      <c r="T37" s="3">
        <v>0.01</v>
      </c>
      <c r="U37" s="17">
        <f t="shared" si="9"/>
        <v>0.0102713624900054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0.0397213624900054</v>
      </c>
      <c r="AR37" s="24">
        <f t="shared" si="15"/>
        <v>99.3408333333333</v>
      </c>
      <c r="AS37" s="1">
        <f t="shared" si="16"/>
        <v>0.13</v>
      </c>
      <c r="AT37" s="2">
        <f>$E$4/12</f>
        <v>0.0833333333333333</v>
      </c>
      <c r="AU37" s="1">
        <f t="shared" si="17"/>
        <v>286.410440127284</v>
      </c>
    </row>
    <row r="38" s="1" customFormat="1" ht="16.8" spans="1:47">
      <c r="A38" s="6"/>
      <c r="B38" s="6"/>
      <c r="C38" s="8">
        <v>9</v>
      </c>
      <c r="D38" s="9">
        <v>28.3466333333333</v>
      </c>
      <c r="E38" s="12">
        <f t="shared" si="18"/>
        <v>28.711935483871</v>
      </c>
      <c r="F38" s="8" t="s">
        <v>109</v>
      </c>
      <c r="G38" s="6">
        <v>10</v>
      </c>
      <c r="H38" s="11">
        <f t="shared" si="0"/>
        <v>28.3466333333333</v>
      </c>
      <c r="I38" s="11">
        <f t="shared" si="1"/>
        <v>301.496633333333</v>
      </c>
      <c r="J38" s="11">
        <f t="shared" si="2"/>
        <v>0.497423256710838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1.94572269094172</v>
      </c>
      <c r="P38" s="11">
        <f t="shared" si="5"/>
        <v>0.967847717584406</v>
      </c>
      <c r="Q38" s="15">
        <f t="shared" si="6"/>
        <v>0.125820203285973</v>
      </c>
      <c r="R38" s="11">
        <f t="shared" si="7"/>
        <v>0.129143083333333</v>
      </c>
      <c r="S38" s="16">
        <f t="shared" si="8"/>
        <v>0.974269779212384</v>
      </c>
      <c r="T38" s="3">
        <v>0.01</v>
      </c>
      <c r="U38" s="17">
        <f t="shared" si="9"/>
        <v>0.00974269779212384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0.0391926977921238</v>
      </c>
      <c r="AR38" s="24">
        <f t="shared" si="15"/>
        <v>99.3408333333333</v>
      </c>
      <c r="AS38" s="1">
        <f t="shared" si="16"/>
        <v>0.13</v>
      </c>
      <c r="AT38" s="2">
        <f>$E$4/12</f>
        <v>0.0833333333333333</v>
      </c>
      <c r="AU38" s="1">
        <f t="shared" si="17"/>
        <v>282.598509233974</v>
      </c>
    </row>
    <row r="39" s="1" customFormat="1" ht="16.8" spans="1:47">
      <c r="A39" s="6"/>
      <c r="B39" s="6"/>
      <c r="C39" s="8">
        <v>10</v>
      </c>
      <c r="D39" s="9">
        <v>20.1916451612903</v>
      </c>
      <c r="E39" s="12">
        <f t="shared" si="18"/>
        <v>28.3466333333333</v>
      </c>
      <c r="F39" s="8" t="s">
        <v>109</v>
      </c>
      <c r="G39" s="6">
        <v>11</v>
      </c>
      <c r="H39" s="11">
        <f t="shared" si="0"/>
        <v>20.1916451612903</v>
      </c>
      <c r="I39" s="11">
        <f t="shared" si="1"/>
        <v>293.34164516129</v>
      </c>
      <c r="J39" s="11">
        <f t="shared" si="2"/>
        <v>0.202681229518252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0.92898122468945</v>
      </c>
      <c r="O39" s="11">
        <f t="shared" si="19"/>
        <v>1.0423020820012</v>
      </c>
      <c r="P39" s="11">
        <f t="shared" si="5"/>
        <v>0.211255067509437</v>
      </c>
      <c r="Q39" s="15">
        <f t="shared" si="6"/>
        <v>0.0274631587762268</v>
      </c>
      <c r="R39" s="11">
        <f t="shared" si="7"/>
        <v>0.129143083333333</v>
      </c>
      <c r="S39" s="16">
        <f t="shared" si="8"/>
        <v>0.212656830450155</v>
      </c>
      <c r="T39" s="3">
        <v>0.01</v>
      </c>
      <c r="U39" s="17">
        <f t="shared" si="9"/>
        <v>0.00212656830450155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0.0240265683045015</v>
      </c>
      <c r="AR39" s="24">
        <f t="shared" si="15"/>
        <v>99.3408333333333</v>
      </c>
      <c r="AS39" s="1">
        <f t="shared" si="16"/>
        <v>0.13</v>
      </c>
      <c r="AT39" s="2">
        <f>$E$4/12</f>
        <v>0.0833333333333333</v>
      </c>
      <c r="AU39" s="1">
        <f t="shared" si="17"/>
        <v>173.243302129226</v>
      </c>
    </row>
    <row r="40" s="1" customFormat="1" ht="16.8" spans="1:48">
      <c r="A40" s="6"/>
      <c r="B40" s="6"/>
      <c r="C40" s="8">
        <v>11</v>
      </c>
      <c r="D40" s="9">
        <v>14.0986</v>
      </c>
      <c r="E40" s="12">
        <f t="shared" si="18"/>
        <v>20.1916451612903</v>
      </c>
      <c r="F40" s="8" t="s">
        <v>111</v>
      </c>
      <c r="G40" s="6">
        <v>12</v>
      </c>
      <c r="H40" s="11">
        <f t="shared" si="0"/>
        <v>14.0986</v>
      </c>
      <c r="I40" s="11">
        <f t="shared" si="1"/>
        <v>287.2486</v>
      </c>
      <c r="J40" s="11">
        <f t="shared" si="2"/>
        <v>0.100239277758892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1.82445534782509</v>
      </c>
      <c r="P40" s="11">
        <f t="shared" si="5"/>
        <v>0.182882086369335</v>
      </c>
      <c r="Q40" s="15">
        <f t="shared" si="6"/>
        <v>0.0237746712280136</v>
      </c>
      <c r="R40" s="11">
        <f t="shared" si="7"/>
        <v>0.129143083333333</v>
      </c>
      <c r="S40" s="16">
        <f t="shared" si="8"/>
        <v>0.184095583087857</v>
      </c>
      <c r="T40" s="3">
        <v>0.01</v>
      </c>
      <c r="U40" s="17">
        <f t="shared" si="9"/>
        <v>0.00184095583087857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0.0237409558308786</v>
      </c>
      <c r="AR40" s="24">
        <f t="shared" si="15"/>
        <v>99.3408333333333</v>
      </c>
      <c r="AS40" s="1">
        <f t="shared" si="16"/>
        <v>0.13</v>
      </c>
      <c r="AT40" s="2">
        <f>$E$4/12</f>
        <v>0.0833333333333333</v>
      </c>
      <c r="AU40" s="1">
        <f t="shared" si="17"/>
        <v>171.183896581474</v>
      </c>
      <c r="AV40" s="1">
        <f>SUM(AU29:AU40)</f>
        <v>2815.11255663867</v>
      </c>
    </row>
    <row r="41" s="1" customFormat="1" ht="16.8" spans="1:46">
      <c r="A41" s="6"/>
      <c r="B41" s="6"/>
      <c r="C41" s="8">
        <v>12</v>
      </c>
      <c r="D41" s="9">
        <v>9.60222580645161</v>
      </c>
      <c r="E41" s="12">
        <f t="shared" si="18"/>
        <v>14.0986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8.07283870967742</v>
      </c>
      <c r="E44" s="8"/>
      <c r="F44" s="8"/>
      <c r="G44" s="6">
        <v>1</v>
      </c>
      <c r="H44" s="11">
        <f t="shared" ref="H44:H55" si="20">E45</f>
        <v>8.07283870967742</v>
      </c>
      <c r="I44" s="11">
        <f t="shared" ref="I44:I55" si="21">H44+273.15</f>
        <v>281.222838709677</v>
      </c>
      <c r="J44" s="11">
        <f t="shared" ref="J44:J55" si="22">EXP(($C$18*(I44-$C$16))/($C$19*I44*$C$16))</f>
        <v>0.0484850189400641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0.0432132024265285</v>
      </c>
      <c r="Q44" s="15">
        <f t="shared" ref="Q44:Q55" si="26">P44*$B$46</f>
        <v>0.00561771631544871</v>
      </c>
      <c r="R44" s="11">
        <f t="shared" ref="R44:R55" si="27">L44*$B$46</f>
        <v>0.115864991666667</v>
      </c>
      <c r="S44" s="16">
        <f t="shared" ref="S44:S55" si="28">Q44/R44</f>
        <v>0.048485018940064</v>
      </c>
      <c r="T44" s="3">
        <v>0.01</v>
      </c>
      <c r="U44" s="17">
        <f t="shared" ref="U44:U55" si="29">S44*T44</f>
        <v>0.00048485018940064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0.0195848501894006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37.5</v>
      </c>
      <c r="AU44" s="1">
        <f t="shared" ref="AU44:AU55" si="37">AT44*10000*AS44*0.67*AR44*AQ44</f>
        <v>57013.6124126939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7.65645161290322</v>
      </c>
      <c r="E45" s="12">
        <f t="shared" ref="E45:E56" si="38">D44</f>
        <v>8.07283870967742</v>
      </c>
      <c r="F45" s="8" t="s">
        <v>109</v>
      </c>
      <c r="G45" s="6">
        <v>2</v>
      </c>
      <c r="H45" s="11">
        <f t="shared" si="20"/>
        <v>7.65645161290322</v>
      </c>
      <c r="I45" s="11">
        <f t="shared" si="21"/>
        <v>280.806451612903</v>
      </c>
      <c r="J45" s="11">
        <f t="shared" si="22"/>
        <v>0.0460586195034919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1.73932513090681</v>
      </c>
      <c r="P45" s="11">
        <f t="shared" si="25"/>
        <v>0.0801109143972978</v>
      </c>
      <c r="Q45" s="15">
        <f t="shared" si="26"/>
        <v>0.0104144188716487</v>
      </c>
      <c r="R45" s="11">
        <f t="shared" si="27"/>
        <v>0.115864991666667</v>
      </c>
      <c r="S45" s="16">
        <f t="shared" si="28"/>
        <v>0.0898840859680036</v>
      </c>
      <c r="T45" s="3">
        <v>0.01</v>
      </c>
      <c r="U45" s="17">
        <f t="shared" si="29"/>
        <v>0.000898840859680036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0.01999884085968</v>
      </c>
      <c r="AR45" s="24">
        <f t="shared" si="35"/>
        <v>89.1269166666667</v>
      </c>
      <c r="AS45" s="1">
        <f t="shared" si="36"/>
        <v>0.13</v>
      </c>
      <c r="AT45" s="2">
        <f>$E$3/12</f>
        <v>37.5</v>
      </c>
      <c r="AU45" s="1">
        <f t="shared" si="37"/>
        <v>58218.7839299392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13.2884285714286</v>
      </c>
      <c r="E46" s="12">
        <f t="shared" si="38"/>
        <v>7.65645161290322</v>
      </c>
      <c r="F46" s="8" t="s">
        <v>109</v>
      </c>
      <c r="G46" s="6">
        <v>3</v>
      </c>
      <c r="H46" s="11">
        <f t="shared" si="20"/>
        <v>13.2884285714286</v>
      </c>
      <c r="I46" s="11">
        <f t="shared" si="21"/>
        <v>286.438428571429</v>
      </c>
      <c r="J46" s="11">
        <f t="shared" si="22"/>
        <v>0.0910751985693216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2.55048338317617</v>
      </c>
      <c r="P46" s="11">
        <f t="shared" si="25"/>
        <v>0.232285780570525</v>
      </c>
      <c r="Q46" s="15">
        <f t="shared" si="26"/>
        <v>0.0301971514741683</v>
      </c>
      <c r="R46" s="11">
        <f t="shared" si="27"/>
        <v>0.115864991666667</v>
      </c>
      <c r="S46" s="16">
        <f t="shared" si="28"/>
        <v>0.260623602002603</v>
      </c>
      <c r="T46" s="3">
        <v>0.01</v>
      </c>
      <c r="U46" s="17">
        <f t="shared" si="29"/>
        <v>0.00260623602002603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0.021706236020026</v>
      </c>
      <c r="AR46" s="24">
        <f t="shared" si="35"/>
        <v>89.1269166666667</v>
      </c>
      <c r="AS46" s="1">
        <f t="shared" si="36"/>
        <v>0.13</v>
      </c>
      <c r="AT46" s="2">
        <f>$E$3/12</f>
        <v>37.5</v>
      </c>
      <c r="AU46" s="1">
        <f t="shared" si="37"/>
        <v>63189.1954963222</v>
      </c>
    </row>
    <row r="47" s="1" customFormat="1" ht="16.8" spans="1:47">
      <c r="A47" s="6"/>
      <c r="B47" s="6"/>
      <c r="C47" s="8">
        <v>3</v>
      </c>
      <c r="D47" s="9">
        <v>15.3122580645161</v>
      </c>
      <c r="E47" s="12">
        <f t="shared" si="38"/>
        <v>13.2884285714286</v>
      </c>
      <c r="F47" s="8" t="s">
        <v>109</v>
      </c>
      <c r="G47" s="6">
        <v>4</v>
      </c>
      <c r="H47" s="11">
        <f t="shared" si="20"/>
        <v>15.3122580645161</v>
      </c>
      <c r="I47" s="11">
        <f t="shared" si="21"/>
        <v>288.462258064516</v>
      </c>
      <c r="J47" s="11">
        <f t="shared" si="22"/>
        <v>0.115604525160073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3.20946676927232</v>
      </c>
      <c r="P47" s="11">
        <f t="shared" si="25"/>
        <v>0.371028881878758</v>
      </c>
      <c r="Q47" s="15">
        <f t="shared" si="26"/>
        <v>0.0482337546442386</v>
      </c>
      <c r="R47" s="11">
        <f t="shared" si="27"/>
        <v>0.115864991666667</v>
      </c>
      <c r="S47" s="16">
        <f t="shared" si="28"/>
        <v>0.416292738215549</v>
      </c>
      <c r="T47" s="3">
        <v>0.01</v>
      </c>
      <c r="U47" s="17">
        <f t="shared" si="29"/>
        <v>0.00416292738215549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0.0322129273821555</v>
      </c>
      <c r="AR47" s="24">
        <f t="shared" si="35"/>
        <v>89.1269166666667</v>
      </c>
      <c r="AS47" s="1">
        <f t="shared" si="36"/>
        <v>0.13</v>
      </c>
      <c r="AT47" s="2">
        <f>$E$3/12</f>
        <v>37.5</v>
      </c>
      <c r="AU47" s="1">
        <f t="shared" si="37"/>
        <v>93775.3078876462</v>
      </c>
    </row>
    <row r="48" s="1" customFormat="1" ht="16.8" spans="1:47">
      <c r="A48" s="6"/>
      <c r="B48" s="6"/>
      <c r="C48" s="8">
        <v>4</v>
      </c>
      <c r="D48" s="9">
        <v>18.3056666666667</v>
      </c>
      <c r="E48" s="12">
        <f t="shared" si="38"/>
        <v>15.3122580645161</v>
      </c>
      <c r="F48" s="8" t="s">
        <v>109</v>
      </c>
      <c r="G48" s="6">
        <v>5</v>
      </c>
      <c r="H48" s="11">
        <f t="shared" si="20"/>
        <v>18.3056666666667</v>
      </c>
      <c r="I48" s="11">
        <f t="shared" si="21"/>
        <v>291.455666666667</v>
      </c>
      <c r="J48" s="11">
        <f t="shared" si="22"/>
        <v>0.163505772683923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2.69651599302388</v>
      </c>
      <c r="O48" s="11">
        <f t="shared" si="39"/>
        <v>1.03319106103634</v>
      </c>
      <c r="P48" s="11">
        <f t="shared" si="25"/>
        <v>0.16893270276487</v>
      </c>
      <c r="Q48" s="15">
        <f t="shared" si="26"/>
        <v>0.0219612513594331</v>
      </c>
      <c r="R48" s="11">
        <f t="shared" si="27"/>
        <v>0.115864991666667</v>
      </c>
      <c r="S48" s="16">
        <f t="shared" si="28"/>
        <v>0.189541733387542</v>
      </c>
      <c r="T48" s="3">
        <v>0.01</v>
      </c>
      <c r="U48" s="17">
        <f t="shared" si="29"/>
        <v>0.00189541733387542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0.0299454173338754</v>
      </c>
      <c r="AR48" s="24">
        <f t="shared" si="35"/>
        <v>89.1269166666667</v>
      </c>
      <c r="AS48" s="1">
        <f t="shared" si="36"/>
        <v>0.13</v>
      </c>
      <c r="AT48" s="2">
        <f>$E$3/12</f>
        <v>37.5</v>
      </c>
      <c r="AU48" s="1">
        <f t="shared" si="37"/>
        <v>87174.3414373388</v>
      </c>
    </row>
    <row r="49" s="1" customFormat="1" ht="16.8" spans="1:47">
      <c r="A49" s="6"/>
      <c r="B49" s="6"/>
      <c r="C49" s="8">
        <v>5</v>
      </c>
      <c r="D49" s="9">
        <v>23.4785483870968</v>
      </c>
      <c r="E49" s="12">
        <f t="shared" si="38"/>
        <v>18.3056666666667</v>
      </c>
      <c r="F49" s="8" t="s">
        <v>111</v>
      </c>
      <c r="G49" s="6">
        <v>6</v>
      </c>
      <c r="H49" s="11">
        <f t="shared" si="20"/>
        <v>23.4785483870968</v>
      </c>
      <c r="I49" s="11">
        <f t="shared" si="21"/>
        <v>296.628548387097</v>
      </c>
      <c r="J49" s="11">
        <f t="shared" si="22"/>
        <v>0.292784861414951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1.75552752493814</v>
      </c>
      <c r="P49" s="11">
        <f t="shared" si="25"/>
        <v>0.513991883099145</v>
      </c>
      <c r="Q49" s="15">
        <f t="shared" si="26"/>
        <v>0.0668189448028889</v>
      </c>
      <c r="R49" s="11">
        <f t="shared" si="27"/>
        <v>0.115864991666667</v>
      </c>
      <c r="S49" s="16">
        <f t="shared" si="28"/>
        <v>0.576696583167424</v>
      </c>
      <c r="T49" s="3">
        <v>0.01</v>
      </c>
      <c r="U49" s="17">
        <f t="shared" si="29"/>
        <v>0.00576696583167424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0.0338169658316742</v>
      </c>
      <c r="AR49" s="24">
        <f t="shared" si="35"/>
        <v>89.1269166666667</v>
      </c>
      <c r="AS49" s="1">
        <f t="shared" si="36"/>
        <v>0.13</v>
      </c>
      <c r="AT49" s="2">
        <f>$E$3/12</f>
        <v>37.5</v>
      </c>
      <c r="AU49" s="1">
        <f t="shared" si="37"/>
        <v>98444.836915007</v>
      </c>
    </row>
    <row r="50" s="1" customFormat="1" ht="16.8" spans="1:47">
      <c r="A50" s="6"/>
      <c r="B50" s="6"/>
      <c r="C50" s="8">
        <v>6</v>
      </c>
      <c r="D50" s="9">
        <v>27.2966666666667</v>
      </c>
      <c r="E50" s="12">
        <f t="shared" si="38"/>
        <v>23.4785483870968</v>
      </c>
      <c r="F50" s="8" t="s">
        <v>109</v>
      </c>
      <c r="G50" s="6">
        <v>7</v>
      </c>
      <c r="H50" s="11">
        <f t="shared" si="20"/>
        <v>27.2966666666667</v>
      </c>
      <c r="I50" s="11">
        <f t="shared" si="21"/>
        <v>300.446666666667</v>
      </c>
      <c r="J50" s="11">
        <f t="shared" si="22"/>
        <v>0.444335954211323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2.13280480850566</v>
      </c>
      <c r="P50" s="11">
        <f t="shared" si="25"/>
        <v>0.947681859733862</v>
      </c>
      <c r="Q50" s="15">
        <f t="shared" si="26"/>
        <v>0.123198641765402</v>
      </c>
      <c r="R50" s="11">
        <f t="shared" si="27"/>
        <v>0.115864991666667</v>
      </c>
      <c r="S50" s="16">
        <f t="shared" si="28"/>
        <v>1.06329478812576</v>
      </c>
      <c r="T50" s="3">
        <v>0.01</v>
      </c>
      <c r="U50" s="17">
        <f t="shared" si="29"/>
        <v>0.0106329478812576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0.0447329478812576</v>
      </c>
      <c r="AR50" s="24">
        <f t="shared" si="35"/>
        <v>89.1269166666667</v>
      </c>
      <c r="AS50" s="1">
        <f t="shared" si="36"/>
        <v>0.13</v>
      </c>
      <c r="AT50" s="2">
        <f>$E$3/12</f>
        <v>37.5</v>
      </c>
      <c r="AU50" s="1">
        <f t="shared" si="37"/>
        <v>130222.43866637</v>
      </c>
    </row>
    <row r="51" s="1" customFormat="1" ht="16.8" spans="1:47">
      <c r="A51" s="6"/>
      <c r="B51" s="6"/>
      <c r="C51" s="8">
        <v>7</v>
      </c>
      <c r="D51" s="9">
        <v>29.7363225806452</v>
      </c>
      <c r="E51" s="12">
        <f t="shared" si="38"/>
        <v>27.2966666666667</v>
      </c>
      <c r="F51" s="8" t="s">
        <v>109</v>
      </c>
      <c r="G51" s="6">
        <v>8</v>
      </c>
      <c r="H51" s="11">
        <f t="shared" si="20"/>
        <v>29.7363225806452</v>
      </c>
      <c r="I51" s="11">
        <f t="shared" si="21"/>
        <v>302.886322580645</v>
      </c>
      <c r="J51" s="11">
        <f t="shared" si="22"/>
        <v>0.576868915224157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2.07639211543847</v>
      </c>
      <c r="P51" s="11">
        <f t="shared" si="25"/>
        <v>1.19780606721298</v>
      </c>
      <c r="Q51" s="15">
        <f t="shared" si="26"/>
        <v>0.155714788737688</v>
      </c>
      <c r="R51" s="11">
        <f t="shared" si="27"/>
        <v>0.115864991666667</v>
      </c>
      <c r="S51" s="16">
        <f t="shared" si="28"/>
        <v>1.3439330249612</v>
      </c>
      <c r="T51" s="3">
        <v>0.01</v>
      </c>
      <c r="U51" s="17">
        <f t="shared" si="29"/>
        <v>0.013439330249612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0.047539330249612</v>
      </c>
      <c r="AR51" s="24">
        <f t="shared" si="35"/>
        <v>89.1269166666667</v>
      </c>
      <c r="AS51" s="1">
        <f t="shared" si="36"/>
        <v>0.13</v>
      </c>
      <c r="AT51" s="2">
        <f>$E$3/12</f>
        <v>37.5</v>
      </c>
      <c r="AU51" s="1">
        <f t="shared" si="37"/>
        <v>138392.120593157</v>
      </c>
    </row>
    <row r="52" s="1" customFormat="1" ht="16.8" spans="1:47">
      <c r="A52" s="6"/>
      <c r="B52" s="6"/>
      <c r="C52" s="8">
        <v>8</v>
      </c>
      <c r="D52" s="9">
        <v>28.711935483871</v>
      </c>
      <c r="E52" s="12">
        <f t="shared" si="38"/>
        <v>29.7363225806452</v>
      </c>
      <c r="F52" s="8" t="s">
        <v>109</v>
      </c>
      <c r="G52" s="6">
        <v>9</v>
      </c>
      <c r="H52" s="11">
        <f t="shared" si="20"/>
        <v>28.711935483871</v>
      </c>
      <c r="I52" s="11">
        <f t="shared" si="21"/>
        <v>301.861935483871</v>
      </c>
      <c r="J52" s="11">
        <f t="shared" si="22"/>
        <v>0.517248451170974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1.76985521489215</v>
      </c>
      <c r="P52" s="11">
        <f t="shared" si="25"/>
        <v>0.915454868699838</v>
      </c>
      <c r="Q52" s="15">
        <f t="shared" si="26"/>
        <v>0.119009132930979</v>
      </c>
      <c r="R52" s="11">
        <f t="shared" si="27"/>
        <v>0.115864991666667</v>
      </c>
      <c r="S52" s="16">
        <f t="shared" si="28"/>
        <v>1.02713624900054</v>
      </c>
      <c r="T52" s="3">
        <v>0.01</v>
      </c>
      <c r="U52" s="17">
        <f t="shared" si="29"/>
        <v>0.0102713624900054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0.0383213624900054</v>
      </c>
      <c r="AR52" s="24">
        <f t="shared" si="35"/>
        <v>89.1269166666667</v>
      </c>
      <c r="AS52" s="1">
        <f t="shared" si="36"/>
        <v>0.13</v>
      </c>
      <c r="AT52" s="2">
        <f>$E$3/12</f>
        <v>37.5</v>
      </c>
      <c r="AU52" s="1">
        <f t="shared" si="37"/>
        <v>111557.62168219</v>
      </c>
    </row>
    <row r="53" s="1" customFormat="1" ht="16.8" spans="1:47">
      <c r="A53" s="6"/>
      <c r="B53" s="6"/>
      <c r="C53" s="8">
        <v>9</v>
      </c>
      <c r="D53" s="9">
        <v>28.3466333333333</v>
      </c>
      <c r="E53" s="12">
        <f t="shared" si="38"/>
        <v>28.711935483871</v>
      </c>
      <c r="F53" s="8" t="s">
        <v>109</v>
      </c>
      <c r="G53" s="6">
        <v>10</v>
      </c>
      <c r="H53" s="11">
        <f t="shared" si="20"/>
        <v>28.3466333333333</v>
      </c>
      <c r="I53" s="11">
        <f t="shared" si="21"/>
        <v>301.496633333333</v>
      </c>
      <c r="J53" s="11">
        <f t="shared" si="22"/>
        <v>0.497423256710838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1.74566951285898</v>
      </c>
      <c r="P53" s="11">
        <f t="shared" si="25"/>
        <v>0.868336614227137</v>
      </c>
      <c r="Q53" s="15">
        <f t="shared" si="26"/>
        <v>0.112883759849528</v>
      </c>
      <c r="R53" s="11">
        <f t="shared" si="27"/>
        <v>0.115864991666667</v>
      </c>
      <c r="S53" s="16">
        <f t="shared" si="28"/>
        <v>0.974269779212379</v>
      </c>
      <c r="T53" s="3">
        <v>0.01</v>
      </c>
      <c r="U53" s="17">
        <f t="shared" si="29"/>
        <v>0.00974269779212379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0.0377926977921238</v>
      </c>
      <c r="AR53" s="24">
        <f t="shared" si="35"/>
        <v>89.1269166666667</v>
      </c>
      <c r="AS53" s="1">
        <f t="shared" si="36"/>
        <v>0.13</v>
      </c>
      <c r="AT53" s="2">
        <f>$E$3/12</f>
        <v>37.5</v>
      </c>
      <c r="AU53" s="1">
        <f t="shared" si="37"/>
        <v>110018.621695475</v>
      </c>
    </row>
    <row r="54" s="1" customFormat="1" ht="16.8" spans="1:47">
      <c r="A54" s="6"/>
      <c r="B54" s="6"/>
      <c r="C54" s="8">
        <v>10</v>
      </c>
      <c r="D54" s="9">
        <v>20.1916451612903</v>
      </c>
      <c r="E54" s="12">
        <f t="shared" si="38"/>
        <v>28.3466333333333</v>
      </c>
      <c r="F54" s="8" t="s">
        <v>109</v>
      </c>
      <c r="G54" s="6">
        <v>11</v>
      </c>
      <c r="H54" s="11">
        <f t="shared" si="20"/>
        <v>20.1916451612903</v>
      </c>
      <c r="I54" s="11">
        <f t="shared" si="21"/>
        <v>293.34164516129</v>
      </c>
      <c r="J54" s="11">
        <f t="shared" si="22"/>
        <v>0.202681229518252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0.833466253700253</v>
      </c>
      <c r="O54" s="11">
        <f t="shared" si="39"/>
        <v>0.935135811598259</v>
      </c>
      <c r="P54" s="11">
        <f t="shared" si="25"/>
        <v>0.189534476061284</v>
      </c>
      <c r="Q54" s="15">
        <f t="shared" si="26"/>
        <v>0.0246394818879669</v>
      </c>
      <c r="R54" s="11">
        <f t="shared" si="27"/>
        <v>0.115864991666667</v>
      </c>
      <c r="S54" s="16">
        <f t="shared" si="28"/>
        <v>0.212656830450154</v>
      </c>
      <c r="T54" s="3">
        <v>0.01</v>
      </c>
      <c r="U54" s="17">
        <f t="shared" si="29"/>
        <v>0.00212656830450154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0.0212265683045015</v>
      </c>
      <c r="AR54" s="24">
        <f t="shared" si="35"/>
        <v>89.1269166666667</v>
      </c>
      <c r="AS54" s="1">
        <f t="shared" si="36"/>
        <v>0.13</v>
      </c>
      <c r="AT54" s="2">
        <f>$E$3/12</f>
        <v>37.5</v>
      </c>
      <c r="AU54" s="1">
        <f t="shared" si="37"/>
        <v>61792.8310127891</v>
      </c>
    </row>
    <row r="55" s="1" customFormat="1" ht="16.8" spans="1:48">
      <c r="A55" s="6"/>
      <c r="B55" s="6"/>
      <c r="C55" s="8">
        <v>11</v>
      </c>
      <c r="D55" s="9">
        <v>14.0986</v>
      </c>
      <c r="E55" s="12">
        <f t="shared" si="38"/>
        <v>20.1916451612903</v>
      </c>
      <c r="F55" s="8" t="s">
        <v>111</v>
      </c>
      <c r="G55" s="6">
        <v>12</v>
      </c>
      <c r="H55" s="11">
        <f t="shared" si="20"/>
        <v>14.0986</v>
      </c>
      <c r="I55" s="11">
        <f t="shared" si="21"/>
        <v>287.2486</v>
      </c>
      <c r="J55" s="11">
        <f t="shared" si="22"/>
        <v>0.100239277758892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1.63687050220364</v>
      </c>
      <c r="P55" s="11">
        <f t="shared" si="25"/>
        <v>0.164078716925728</v>
      </c>
      <c r="Q55" s="15">
        <f t="shared" si="26"/>
        <v>0.0213302332003446</v>
      </c>
      <c r="R55" s="11">
        <f t="shared" si="27"/>
        <v>0.115864991666667</v>
      </c>
      <c r="S55" s="16">
        <f t="shared" si="28"/>
        <v>0.184095583087856</v>
      </c>
      <c r="T55" s="3">
        <v>0.01</v>
      </c>
      <c r="U55" s="17">
        <f t="shared" si="29"/>
        <v>0.00184095583087856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0.0209409558308786</v>
      </c>
      <c r="AR55" s="24">
        <f t="shared" si="35"/>
        <v>89.1269166666667</v>
      </c>
      <c r="AS55" s="1">
        <f t="shared" si="36"/>
        <v>0.13</v>
      </c>
      <c r="AT55" s="2">
        <f>$E$3/12</f>
        <v>37.5</v>
      </c>
      <c r="AU55" s="1">
        <f t="shared" si="37"/>
        <v>60961.3822800242</v>
      </c>
      <c r="AV55" s="1">
        <f>SUM(AU44:AU55)</f>
        <v>1070761.09400895</v>
      </c>
    </row>
    <row r="56" s="1" customFormat="1" ht="16.8" spans="1:46">
      <c r="A56" s="6"/>
      <c r="B56" s="6"/>
      <c r="C56" s="8">
        <v>12</v>
      </c>
      <c r="D56" s="9">
        <v>9.60222580645161</v>
      </c>
      <c r="E56" s="12">
        <f t="shared" si="38"/>
        <v>14.0986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8.07283870967742</v>
      </c>
      <c r="E60" s="8"/>
      <c r="F60" s="8"/>
      <c r="G60" s="6">
        <v>1</v>
      </c>
      <c r="H60" s="11">
        <f t="shared" ref="H60:H71" si="40">E61</f>
        <v>8.07283870967742</v>
      </c>
      <c r="I60" s="11">
        <f t="shared" ref="I60:I71" si="41">H60+273.15</f>
        <v>281.222838709677</v>
      </c>
      <c r="J60" s="11">
        <f t="shared" ref="J60:J71" si="42">EXP(($C$18*(I60-$C$16))/($C$19*I60*$C$16))</f>
        <v>0.0484850189400641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0.0668947806316064</v>
      </c>
      <c r="Q60" s="15">
        <f t="shared" ref="Q60:Q71" si="46">P60*$B$62</f>
        <v>0.00668947806316065</v>
      </c>
      <c r="R60" s="11">
        <f t="shared" ref="R60:R71" si="47">L60*$B$62</f>
        <v>0.13797</v>
      </c>
      <c r="S60" s="16">
        <f t="shared" ref="S60:S71" si="48">Q60/R60</f>
        <v>0.0484850189400641</v>
      </c>
      <c r="T60" s="3">
        <v>0.01</v>
      </c>
      <c r="U60" s="17">
        <f t="shared" ref="U60:U71" si="49">S60*T60</f>
        <v>0.000484850189400641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0.0127848501894006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0.404166666666667</v>
      </c>
      <c r="AU60" s="1">
        <f t="shared" ref="AU60:AU71" si="57">AT60*10000*AS60*0.67*AR60*AQ60</f>
        <v>477.656402013532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7.65645161290322</v>
      </c>
      <c r="E61" s="12">
        <f t="shared" ref="E61:E72" si="58">D60</f>
        <v>8.07283870967742</v>
      </c>
      <c r="F61" s="8" t="s">
        <v>109</v>
      </c>
      <c r="G61" s="6">
        <v>2</v>
      </c>
      <c r="H61" s="11">
        <f t="shared" si="40"/>
        <v>7.65645161290322</v>
      </c>
      <c r="I61" s="11">
        <f t="shared" si="41"/>
        <v>280.806451612903</v>
      </c>
      <c r="J61" s="11">
        <f t="shared" si="42"/>
        <v>0.0460586195034919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2.69250521936839</v>
      </c>
      <c r="P61" s="11">
        <f t="shared" si="45"/>
        <v>0.124013073410055</v>
      </c>
      <c r="Q61" s="15">
        <f t="shared" si="46"/>
        <v>0.0124013073410055</v>
      </c>
      <c r="R61" s="11">
        <f t="shared" si="47"/>
        <v>0.13797</v>
      </c>
      <c r="S61" s="16">
        <f t="shared" si="48"/>
        <v>0.0898840859680038</v>
      </c>
      <c r="T61" s="3">
        <v>0.01</v>
      </c>
      <c r="U61" s="17">
        <f t="shared" si="49"/>
        <v>0.000898840859680038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0.01319884085968</v>
      </c>
      <c r="AR61" s="24">
        <f t="shared" si="55"/>
        <v>137.97</v>
      </c>
      <c r="AS61" s="1">
        <f t="shared" si="56"/>
        <v>0.1</v>
      </c>
      <c r="AT61" s="2">
        <f>$E$5/12</f>
        <v>0.404166666666667</v>
      </c>
      <c r="AU61" s="1">
        <f t="shared" si="57"/>
        <v>493.123559712163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13.2884285714286</v>
      </c>
      <c r="E62" s="12">
        <f t="shared" si="58"/>
        <v>7.65645161290322</v>
      </c>
      <c r="F62" s="8" t="s">
        <v>109</v>
      </c>
      <c r="G62" s="6">
        <v>3</v>
      </c>
      <c r="H62" s="11">
        <f t="shared" si="40"/>
        <v>13.2884285714286</v>
      </c>
      <c r="I62" s="11">
        <f t="shared" si="41"/>
        <v>286.438428571429</v>
      </c>
      <c r="J62" s="11">
        <f t="shared" si="42"/>
        <v>0.0910751985693216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3.94819214595834</v>
      </c>
      <c r="P62" s="11">
        <f t="shared" si="45"/>
        <v>0.359582383682992</v>
      </c>
      <c r="Q62" s="15">
        <f t="shared" si="46"/>
        <v>0.0359582383682992</v>
      </c>
      <c r="R62" s="11">
        <f t="shared" si="47"/>
        <v>0.13797</v>
      </c>
      <c r="S62" s="16">
        <f t="shared" si="48"/>
        <v>0.260623602002603</v>
      </c>
      <c r="T62" s="3">
        <v>0.01</v>
      </c>
      <c r="U62" s="17">
        <f t="shared" si="49"/>
        <v>0.00260623602002603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0.014906236020026</v>
      </c>
      <c r="AR62" s="24">
        <f t="shared" si="55"/>
        <v>137.97</v>
      </c>
      <c r="AS62" s="1">
        <f t="shared" si="56"/>
        <v>0.1</v>
      </c>
      <c r="AT62" s="2">
        <f>$E$5/12</f>
        <v>0.404166666666667</v>
      </c>
      <c r="AU62" s="1">
        <f t="shared" si="57"/>
        <v>556.913765856489</v>
      </c>
    </row>
    <row r="63" s="1" customFormat="1" ht="16.8" spans="1:47">
      <c r="A63" s="6"/>
      <c r="B63" s="6"/>
      <c r="C63" s="8">
        <v>3</v>
      </c>
      <c r="D63" s="9">
        <v>15.3122580645161</v>
      </c>
      <c r="E63" s="12">
        <f t="shared" si="58"/>
        <v>13.2884285714286</v>
      </c>
      <c r="F63" s="8" t="s">
        <v>109</v>
      </c>
      <c r="G63" s="6">
        <v>4</v>
      </c>
      <c r="H63" s="11">
        <f t="shared" si="40"/>
        <v>15.3122580645161</v>
      </c>
      <c r="I63" s="11">
        <f t="shared" si="41"/>
        <v>288.462258064516</v>
      </c>
      <c r="J63" s="11">
        <f t="shared" si="42"/>
        <v>0.115604525160073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4.96830976227535</v>
      </c>
      <c r="P63" s="11">
        <f t="shared" si="45"/>
        <v>0.574359090915994</v>
      </c>
      <c r="Q63" s="15">
        <f t="shared" si="46"/>
        <v>0.0574359090915994</v>
      </c>
      <c r="R63" s="11">
        <f t="shared" si="47"/>
        <v>0.13797</v>
      </c>
      <c r="S63" s="16">
        <f t="shared" si="48"/>
        <v>0.41629273821555</v>
      </c>
      <c r="T63" s="3">
        <v>0.01</v>
      </c>
      <c r="U63" s="17">
        <f t="shared" si="49"/>
        <v>0.0041629273821555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0.0222129273821555</v>
      </c>
      <c r="AR63" s="24">
        <f t="shared" si="55"/>
        <v>137.97</v>
      </c>
      <c r="AS63" s="1">
        <f t="shared" si="56"/>
        <v>0.1</v>
      </c>
      <c r="AT63" s="2">
        <f>$E$5/12</f>
        <v>0.404166666666667</v>
      </c>
      <c r="AU63" s="1">
        <f t="shared" si="57"/>
        <v>829.899984306794</v>
      </c>
    </row>
    <row r="64" s="1" customFormat="1" ht="16.8" spans="1:47">
      <c r="A64" s="6"/>
      <c r="B64" s="6"/>
      <c r="C64" s="8">
        <v>4</v>
      </c>
      <c r="D64" s="9">
        <v>18.3056666666667</v>
      </c>
      <c r="E64" s="12">
        <f t="shared" si="58"/>
        <v>15.3122580645161</v>
      </c>
      <c r="F64" s="8" t="s">
        <v>109</v>
      </c>
      <c r="G64" s="6">
        <v>5</v>
      </c>
      <c r="H64" s="11">
        <f t="shared" si="40"/>
        <v>18.3056666666667</v>
      </c>
      <c r="I64" s="11">
        <f t="shared" si="41"/>
        <v>291.455666666667</v>
      </c>
      <c r="J64" s="11">
        <f t="shared" si="42"/>
        <v>0.163505772683923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4.17425313779138</v>
      </c>
      <c r="O64" s="11">
        <f t="shared" si="59"/>
        <v>1.59939753356797</v>
      </c>
      <c r="P64" s="11">
        <f t="shared" si="45"/>
        <v>0.261510729554792</v>
      </c>
      <c r="Q64" s="15">
        <f t="shared" si="46"/>
        <v>0.0261510729554792</v>
      </c>
      <c r="R64" s="11">
        <f t="shared" si="47"/>
        <v>0.13797</v>
      </c>
      <c r="S64" s="16">
        <f t="shared" si="48"/>
        <v>0.189541733387542</v>
      </c>
      <c r="T64" s="3">
        <v>0.01</v>
      </c>
      <c r="U64" s="17">
        <f t="shared" si="49"/>
        <v>0.00189541733387542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0.0199454173338754</v>
      </c>
      <c r="AR64" s="24">
        <f t="shared" si="55"/>
        <v>137.97</v>
      </c>
      <c r="AS64" s="1">
        <f t="shared" si="56"/>
        <v>0.1</v>
      </c>
      <c r="AT64" s="2">
        <f>$E$5/12</f>
        <v>0.404166666666667</v>
      </c>
      <c r="AU64" s="1">
        <f t="shared" si="57"/>
        <v>745.183255119857</v>
      </c>
    </row>
    <row r="65" s="1" customFormat="1" ht="16.8" spans="1:47">
      <c r="A65" s="6"/>
      <c r="B65" s="6"/>
      <c r="C65" s="8">
        <v>5</v>
      </c>
      <c r="D65" s="9">
        <v>23.4785483870968</v>
      </c>
      <c r="E65" s="12">
        <f t="shared" si="58"/>
        <v>18.3056666666667</v>
      </c>
      <c r="F65" s="8" t="s">
        <v>111</v>
      </c>
      <c r="G65" s="6">
        <v>6</v>
      </c>
      <c r="H65" s="11">
        <f t="shared" si="40"/>
        <v>23.4785483870968</v>
      </c>
      <c r="I65" s="11">
        <f t="shared" si="41"/>
        <v>296.628548387097</v>
      </c>
      <c r="J65" s="11">
        <f t="shared" si="42"/>
        <v>0.292784861414951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2.71758680401318</v>
      </c>
      <c r="P65" s="11">
        <f t="shared" si="45"/>
        <v>0.795668275796096</v>
      </c>
      <c r="Q65" s="15">
        <f t="shared" si="46"/>
        <v>0.0795668275796096</v>
      </c>
      <c r="R65" s="11">
        <f t="shared" si="47"/>
        <v>0.13797</v>
      </c>
      <c r="S65" s="16">
        <f t="shared" si="48"/>
        <v>0.576696583167425</v>
      </c>
      <c r="T65" s="3">
        <v>0.01</v>
      </c>
      <c r="U65" s="17">
        <f t="shared" si="49"/>
        <v>0.00576696583167425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0.0238169658316742</v>
      </c>
      <c r="AR65" s="24">
        <f t="shared" si="55"/>
        <v>137.97</v>
      </c>
      <c r="AS65" s="1">
        <f t="shared" si="56"/>
        <v>0.1</v>
      </c>
      <c r="AT65" s="2">
        <f>$E$5/12</f>
        <v>0.404166666666667</v>
      </c>
      <c r="AU65" s="1">
        <f t="shared" si="57"/>
        <v>889.828667329116</v>
      </c>
    </row>
    <row r="66" s="1" customFormat="1" ht="16.8" spans="1:47">
      <c r="A66" s="6"/>
      <c r="B66" s="6"/>
      <c r="C66" s="8">
        <v>6</v>
      </c>
      <c r="D66" s="9">
        <v>27.2966666666667</v>
      </c>
      <c r="E66" s="12">
        <f t="shared" si="58"/>
        <v>23.4785483870968</v>
      </c>
      <c r="F66" s="8" t="s">
        <v>109</v>
      </c>
      <c r="G66" s="6">
        <v>7</v>
      </c>
      <c r="H66" s="11">
        <f t="shared" si="40"/>
        <v>27.2966666666667</v>
      </c>
      <c r="I66" s="11">
        <f t="shared" si="41"/>
        <v>300.446666666667</v>
      </c>
      <c r="J66" s="11">
        <f t="shared" si="42"/>
        <v>0.444335954211323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3.30161852821708</v>
      </c>
      <c r="P66" s="11">
        <f t="shared" si="45"/>
        <v>1.46702781917712</v>
      </c>
      <c r="Q66" s="15">
        <f t="shared" si="46"/>
        <v>0.146702781917712</v>
      </c>
      <c r="R66" s="11">
        <f t="shared" si="47"/>
        <v>0.13797</v>
      </c>
      <c r="S66" s="16">
        <f t="shared" si="48"/>
        <v>1.06329478812577</v>
      </c>
      <c r="T66" s="3">
        <v>0.01</v>
      </c>
      <c r="U66" s="17">
        <f t="shared" si="49"/>
        <v>0.0106329478812577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0.0338329478812577</v>
      </c>
      <c r="AR66" s="24">
        <f t="shared" si="55"/>
        <v>137.97</v>
      </c>
      <c r="AS66" s="1">
        <f t="shared" si="56"/>
        <v>0.1</v>
      </c>
      <c r="AT66" s="2">
        <f>$E$5/12</f>
        <v>0.404166666666667</v>
      </c>
      <c r="AU66" s="1">
        <f t="shared" si="57"/>
        <v>1264.03703720134</v>
      </c>
    </row>
    <row r="67" s="1" customFormat="1" ht="16.8" spans="1:47">
      <c r="A67" s="6"/>
      <c r="B67" s="6"/>
      <c r="C67" s="8">
        <v>7</v>
      </c>
      <c r="D67" s="9">
        <v>29.7363225806452</v>
      </c>
      <c r="E67" s="12">
        <f t="shared" si="58"/>
        <v>27.2966666666667</v>
      </c>
      <c r="F67" s="8" t="s">
        <v>109</v>
      </c>
      <c r="G67" s="6">
        <v>8</v>
      </c>
      <c r="H67" s="11">
        <f t="shared" si="40"/>
        <v>29.7363225806452</v>
      </c>
      <c r="I67" s="11">
        <f t="shared" si="41"/>
        <v>302.886322580645</v>
      </c>
      <c r="J67" s="11">
        <f t="shared" si="42"/>
        <v>0.576868915224157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3.21429070903996</v>
      </c>
      <c r="P67" s="11">
        <f t="shared" si="45"/>
        <v>1.85422439453897</v>
      </c>
      <c r="Q67" s="15">
        <f t="shared" si="46"/>
        <v>0.185422439453897</v>
      </c>
      <c r="R67" s="11">
        <f t="shared" si="47"/>
        <v>0.13797</v>
      </c>
      <c r="S67" s="16">
        <f t="shared" si="48"/>
        <v>1.3439330249612</v>
      </c>
      <c r="T67" s="3">
        <v>0.01</v>
      </c>
      <c r="U67" s="17">
        <f t="shared" si="49"/>
        <v>0.013439330249612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0.036639330249612</v>
      </c>
      <c r="AR67" s="24">
        <f t="shared" si="55"/>
        <v>137.97</v>
      </c>
      <c r="AS67" s="1">
        <f t="shared" si="56"/>
        <v>0.1</v>
      </c>
      <c r="AT67" s="2">
        <f>$E$5/12</f>
        <v>0.404166666666667</v>
      </c>
      <c r="AU67" s="1">
        <f t="shared" si="57"/>
        <v>1368.8866431712</v>
      </c>
    </row>
    <row r="68" s="1" customFormat="1" ht="16.8" spans="1:47">
      <c r="A68" s="6"/>
      <c r="B68" s="6"/>
      <c r="C68" s="8">
        <v>8</v>
      </c>
      <c r="D68" s="9">
        <v>28.711935483871</v>
      </c>
      <c r="E68" s="12">
        <f t="shared" si="58"/>
        <v>29.7363225806452</v>
      </c>
      <c r="F68" s="8" t="s">
        <v>109</v>
      </c>
      <c r="G68" s="6">
        <v>9</v>
      </c>
      <c r="H68" s="11">
        <f t="shared" si="40"/>
        <v>28.711935483871</v>
      </c>
      <c r="I68" s="11">
        <f t="shared" si="41"/>
        <v>301.861935483871</v>
      </c>
      <c r="J68" s="11">
        <f t="shared" si="42"/>
        <v>0.517248451170974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2.73976631450099</v>
      </c>
      <c r="P68" s="11">
        <f t="shared" si="45"/>
        <v>1.41713988274605</v>
      </c>
      <c r="Q68" s="15">
        <f t="shared" si="46"/>
        <v>0.141713988274605</v>
      </c>
      <c r="R68" s="11">
        <f t="shared" si="47"/>
        <v>0.13797</v>
      </c>
      <c r="S68" s="16">
        <f t="shared" si="48"/>
        <v>1.02713624900054</v>
      </c>
      <c r="T68" s="3">
        <v>0.01</v>
      </c>
      <c r="U68" s="17">
        <f t="shared" si="49"/>
        <v>0.0102713624900054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0.0283213624900054</v>
      </c>
      <c r="AR68" s="24">
        <f t="shared" si="55"/>
        <v>137.97</v>
      </c>
      <c r="AS68" s="1">
        <f t="shared" si="56"/>
        <v>0.1</v>
      </c>
      <c r="AT68" s="2">
        <f>$E$5/12</f>
        <v>0.404166666666667</v>
      </c>
      <c r="AU68" s="1">
        <f t="shared" si="57"/>
        <v>1058.11799956111</v>
      </c>
    </row>
    <row r="69" s="1" customFormat="1" ht="16.8" spans="1:47">
      <c r="A69" s="6"/>
      <c r="B69" s="6"/>
      <c r="C69" s="8">
        <v>9</v>
      </c>
      <c r="D69" s="9">
        <v>28.3466333333333</v>
      </c>
      <c r="E69" s="12">
        <f t="shared" si="58"/>
        <v>28.711935483871</v>
      </c>
      <c r="F69" s="8" t="s">
        <v>109</v>
      </c>
      <c r="G69" s="6">
        <v>10</v>
      </c>
      <c r="H69" s="11">
        <f t="shared" si="40"/>
        <v>28.3466333333333</v>
      </c>
      <c r="I69" s="11">
        <f t="shared" si="41"/>
        <v>301.496633333333</v>
      </c>
      <c r="J69" s="11">
        <f t="shared" si="42"/>
        <v>0.497423256710838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2.70232643175495</v>
      </c>
      <c r="P69" s="11">
        <f t="shared" si="45"/>
        <v>1.34420001437932</v>
      </c>
      <c r="Q69" s="15">
        <f t="shared" si="46"/>
        <v>0.134420001437932</v>
      </c>
      <c r="R69" s="11">
        <f t="shared" si="47"/>
        <v>0.13797</v>
      </c>
      <c r="S69" s="16">
        <f t="shared" si="48"/>
        <v>0.974269779212381</v>
      </c>
      <c r="T69" s="3">
        <v>0.01</v>
      </c>
      <c r="U69" s="17">
        <f t="shared" si="49"/>
        <v>0.00974269779212381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0.0277926977921238</v>
      </c>
      <c r="AR69" s="24">
        <f t="shared" si="55"/>
        <v>137.97</v>
      </c>
      <c r="AS69" s="1">
        <f t="shared" si="56"/>
        <v>0.1</v>
      </c>
      <c r="AT69" s="2">
        <f>$E$5/12</f>
        <v>0.404166666666667</v>
      </c>
      <c r="AU69" s="1">
        <f t="shared" si="57"/>
        <v>1038.36649103963</v>
      </c>
    </row>
    <row r="70" s="1" customFormat="1" ht="16.8" spans="1:47">
      <c r="A70" s="6"/>
      <c r="B70" s="6"/>
      <c r="C70" s="8">
        <v>10</v>
      </c>
      <c r="D70" s="9">
        <v>20.1916451612903</v>
      </c>
      <c r="E70" s="12">
        <f t="shared" si="58"/>
        <v>28.3466333333333</v>
      </c>
      <c r="F70" s="8" t="s">
        <v>109</v>
      </c>
      <c r="G70" s="6">
        <v>11</v>
      </c>
      <c r="H70" s="11">
        <f t="shared" si="40"/>
        <v>20.1916451612903</v>
      </c>
      <c r="I70" s="11">
        <f t="shared" si="41"/>
        <v>293.34164516129</v>
      </c>
      <c r="J70" s="11">
        <f t="shared" si="42"/>
        <v>0.202681229518252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1.29022009650684</v>
      </c>
      <c r="O70" s="11">
        <f t="shared" si="59"/>
        <v>1.44760632086878</v>
      </c>
      <c r="P70" s="11">
        <f t="shared" si="45"/>
        <v>0.293402628972078</v>
      </c>
      <c r="Q70" s="15">
        <f t="shared" si="46"/>
        <v>0.0293402628972078</v>
      </c>
      <c r="R70" s="11">
        <f t="shared" si="47"/>
        <v>0.13797</v>
      </c>
      <c r="S70" s="16">
        <f t="shared" si="48"/>
        <v>0.212656830450154</v>
      </c>
      <c r="T70" s="3">
        <v>0.01</v>
      </c>
      <c r="U70" s="17">
        <f t="shared" si="49"/>
        <v>0.00212656830450154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0.0144265683045015</v>
      </c>
      <c r="AR70" s="24">
        <f t="shared" si="55"/>
        <v>137.97</v>
      </c>
      <c r="AS70" s="1">
        <f t="shared" si="56"/>
        <v>0.1</v>
      </c>
      <c r="AT70" s="2">
        <f>$E$5/12</f>
        <v>0.404166666666667</v>
      </c>
      <c r="AU70" s="1">
        <f t="shared" si="57"/>
        <v>538.992839778729</v>
      </c>
    </row>
    <row r="71" s="1" customFormat="1" ht="16.8" spans="1:48">
      <c r="A71" s="6"/>
      <c r="B71" s="6"/>
      <c r="C71" s="8">
        <v>11</v>
      </c>
      <c r="D71" s="9">
        <v>14.0986</v>
      </c>
      <c r="E71" s="12">
        <f t="shared" si="58"/>
        <v>20.1916451612903</v>
      </c>
      <c r="F71" s="8" t="s">
        <v>111</v>
      </c>
      <c r="G71" s="6">
        <v>12</v>
      </c>
      <c r="H71" s="11">
        <f t="shared" si="40"/>
        <v>14.0986</v>
      </c>
      <c r="I71" s="11">
        <f t="shared" si="41"/>
        <v>287.2486</v>
      </c>
      <c r="J71" s="11">
        <f t="shared" si="42"/>
        <v>0.100239277758892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2.5339036918967</v>
      </c>
      <c r="P71" s="11">
        <f t="shared" si="45"/>
        <v>0.253996675986315</v>
      </c>
      <c r="Q71" s="15">
        <f t="shared" si="46"/>
        <v>0.0253996675986315</v>
      </c>
      <c r="R71" s="11">
        <f t="shared" si="47"/>
        <v>0.13797</v>
      </c>
      <c r="S71" s="16">
        <f t="shared" si="48"/>
        <v>0.184095583087856</v>
      </c>
      <c r="T71" s="3">
        <v>0.01</v>
      </c>
      <c r="U71" s="17">
        <f t="shared" si="49"/>
        <v>0.00184095583087856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0.0141409558308786</v>
      </c>
      <c r="AR71" s="24">
        <f t="shared" si="55"/>
        <v>137.97</v>
      </c>
      <c r="AS71" s="1">
        <f t="shared" si="56"/>
        <v>0.1</v>
      </c>
      <c r="AT71" s="2">
        <f>$E$5/12</f>
        <v>0.404166666666667</v>
      </c>
      <c r="AU71" s="1">
        <f t="shared" si="57"/>
        <v>528.322036093129</v>
      </c>
      <c r="AV71" s="1">
        <f>SUM(AU60:AU71)</f>
        <v>9789.32868118309</v>
      </c>
    </row>
    <row r="72" s="1" customFormat="1" ht="16.8" spans="1:46">
      <c r="A72" s="6"/>
      <c r="B72" s="6"/>
      <c r="C72" s="8">
        <v>12</v>
      </c>
      <c r="D72" s="9">
        <v>9.60222580645161</v>
      </c>
      <c r="E72" s="12">
        <f t="shared" si="58"/>
        <v>14.0986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8.07283870967742</v>
      </c>
      <c r="E76" s="8"/>
      <c r="F76" s="8"/>
      <c r="G76" s="6">
        <v>1</v>
      </c>
      <c r="H76" s="11">
        <f t="shared" ref="H76:H87" si="60">E77</f>
        <v>8.07283870967742</v>
      </c>
      <c r="I76" s="11">
        <f t="shared" ref="I76:I87" si="61">H76+273.15</f>
        <v>281.222838709677</v>
      </c>
      <c r="J76" s="11">
        <f t="shared" ref="J76:J87" si="62">EXP(($C$18*(I76-$C$16))/($C$19*I76*$C$16))</f>
        <v>0.0484850189400641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0.00379453859270554</v>
      </c>
      <c r="Q76" s="15">
        <f t="shared" ref="Q76:Q87" si="66">P76*$B$78</f>
        <v>0.00049329001705172</v>
      </c>
      <c r="R76" s="11">
        <f t="shared" ref="R76:R87" si="67">L76*$B$78</f>
        <v>0.0101740708333333</v>
      </c>
      <c r="S76" s="16">
        <f t="shared" ref="S76:S87" si="68">Q76/R76</f>
        <v>0.0484850189400643</v>
      </c>
      <c r="T76" s="3">
        <v>0.01</v>
      </c>
      <c r="U76" s="17">
        <f t="shared" ref="U76:U87" si="69">S76*T76</f>
        <v>0.000484850189400643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0.0120848501894006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7.65645161290322</v>
      </c>
      <c r="E77" s="12">
        <f t="shared" ref="E77:E88" si="78">D76</f>
        <v>8.07283870967742</v>
      </c>
      <c r="F77" s="8" t="s">
        <v>109</v>
      </c>
      <c r="G77" s="6">
        <v>2</v>
      </c>
      <c r="H77" s="11">
        <f t="shared" si="60"/>
        <v>7.65645161290322</v>
      </c>
      <c r="I77" s="11">
        <f t="shared" si="61"/>
        <v>280.806451612903</v>
      </c>
      <c r="J77" s="11">
        <f t="shared" si="62"/>
        <v>0.0460586195034919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0.152729628073961</v>
      </c>
      <c r="P77" s="11">
        <f t="shared" si="65"/>
        <v>0.00703451582636841</v>
      </c>
      <c r="Q77" s="15">
        <f t="shared" si="66"/>
        <v>0.000914487057427893</v>
      </c>
      <c r="R77" s="11">
        <f t="shared" si="67"/>
        <v>0.0101740708333333</v>
      </c>
      <c r="S77" s="16">
        <f t="shared" si="68"/>
        <v>0.0898840859680041</v>
      </c>
      <c r="T77" s="3">
        <v>0.01</v>
      </c>
      <c r="U77" s="17">
        <f t="shared" si="69"/>
        <v>0.000898840859680041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0.01249884085968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13.2884285714286</v>
      </c>
      <c r="E78" s="12">
        <f t="shared" si="78"/>
        <v>7.65645161290322</v>
      </c>
      <c r="F78" s="8" t="s">
        <v>109</v>
      </c>
      <c r="G78" s="6">
        <v>3</v>
      </c>
      <c r="H78" s="11">
        <f t="shared" si="60"/>
        <v>13.2884285714286</v>
      </c>
      <c r="I78" s="11">
        <f t="shared" si="61"/>
        <v>286.438428571429</v>
      </c>
      <c r="J78" s="11">
        <f t="shared" si="62"/>
        <v>0.0910751985693216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0.223957195580926</v>
      </c>
      <c r="P78" s="11">
        <f t="shared" si="65"/>
        <v>0.0203969460585612</v>
      </c>
      <c r="Q78" s="15">
        <f t="shared" si="66"/>
        <v>0.00265160298761296</v>
      </c>
      <c r="R78" s="11">
        <f t="shared" si="67"/>
        <v>0.0101740708333333</v>
      </c>
      <c r="S78" s="16">
        <f t="shared" si="68"/>
        <v>0.260623602002604</v>
      </c>
      <c r="T78" s="3">
        <v>0.01</v>
      </c>
      <c r="U78" s="17">
        <f t="shared" si="69"/>
        <v>0.00260623602002604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0.014206236020026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ht="16.8" spans="1:47">
      <c r="A79" s="6"/>
      <c r="B79" s="6"/>
      <c r="C79" s="8">
        <v>3</v>
      </c>
      <c r="D79" s="9">
        <v>15.3122580645161</v>
      </c>
      <c r="E79" s="12">
        <f t="shared" si="78"/>
        <v>13.2884285714286</v>
      </c>
      <c r="F79" s="8" t="s">
        <v>109</v>
      </c>
      <c r="G79" s="6">
        <v>4</v>
      </c>
      <c r="H79" s="11">
        <f t="shared" si="60"/>
        <v>15.3122580645161</v>
      </c>
      <c r="I79" s="11">
        <f t="shared" si="61"/>
        <v>288.462258064516</v>
      </c>
      <c r="J79" s="11">
        <f t="shared" si="62"/>
        <v>0.115604525160073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0.281822332855698</v>
      </c>
      <c r="P79" s="11">
        <f t="shared" si="65"/>
        <v>0.0325799369692869</v>
      </c>
      <c r="Q79" s="15">
        <f t="shared" si="66"/>
        <v>0.00423539180600729</v>
      </c>
      <c r="R79" s="11">
        <f t="shared" si="67"/>
        <v>0.0101740708333333</v>
      </c>
      <c r="S79" s="16">
        <f t="shared" si="68"/>
        <v>0.416292738215551</v>
      </c>
      <c r="T79" s="3">
        <v>0.01</v>
      </c>
      <c r="U79" s="17">
        <f t="shared" si="69"/>
        <v>0.00416292738215551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0.0232629273821555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ht="16.8" spans="1:47">
      <c r="A80" s="6"/>
      <c r="B80" s="6"/>
      <c r="C80" s="8">
        <v>4</v>
      </c>
      <c r="D80" s="9">
        <v>18.3056666666667</v>
      </c>
      <c r="E80" s="12">
        <f t="shared" si="78"/>
        <v>15.3122580645161</v>
      </c>
      <c r="F80" s="8" t="s">
        <v>109</v>
      </c>
      <c r="G80" s="6">
        <v>5</v>
      </c>
      <c r="H80" s="11">
        <f t="shared" si="60"/>
        <v>18.3056666666667</v>
      </c>
      <c r="I80" s="11">
        <f t="shared" si="61"/>
        <v>291.455666666667</v>
      </c>
      <c r="J80" s="11">
        <f t="shared" si="62"/>
        <v>0.163505772683923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0.236780276092091</v>
      </c>
      <c r="O80" s="11">
        <f t="shared" si="79"/>
        <v>0.0907242031276539</v>
      </c>
      <c r="P80" s="11">
        <f t="shared" si="65"/>
        <v>0.0148339309335203</v>
      </c>
      <c r="Q80" s="15">
        <f t="shared" si="66"/>
        <v>0.00192841102135763</v>
      </c>
      <c r="R80" s="11">
        <f t="shared" si="67"/>
        <v>0.0101740708333333</v>
      </c>
      <c r="S80" s="16">
        <f t="shared" si="68"/>
        <v>0.189541733387543</v>
      </c>
      <c r="T80" s="3">
        <v>0.01</v>
      </c>
      <c r="U80" s="17">
        <f t="shared" si="69"/>
        <v>0.00189541733387543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0.0209954173338754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ht="16.8" spans="1:47">
      <c r="A81" s="6"/>
      <c r="B81" s="6"/>
      <c r="C81" s="8">
        <v>5</v>
      </c>
      <c r="D81" s="9">
        <v>23.4785483870968</v>
      </c>
      <c r="E81" s="12">
        <f t="shared" si="78"/>
        <v>18.3056666666667</v>
      </c>
      <c r="F81" s="8" t="s">
        <v>111</v>
      </c>
      <c r="G81" s="6">
        <v>6</v>
      </c>
      <c r="H81" s="11">
        <f t="shared" si="60"/>
        <v>23.4785483870968</v>
      </c>
      <c r="I81" s="11">
        <f t="shared" si="61"/>
        <v>296.628548387097</v>
      </c>
      <c r="J81" s="11">
        <f t="shared" si="62"/>
        <v>0.292784861414951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0.154152355527467</v>
      </c>
      <c r="P81" s="11">
        <f t="shared" si="65"/>
        <v>0.0451334760498976</v>
      </c>
      <c r="Q81" s="15">
        <f t="shared" si="66"/>
        <v>0.00586735188648669</v>
      </c>
      <c r="R81" s="11">
        <f t="shared" si="67"/>
        <v>0.0101740708333333</v>
      </c>
      <c r="S81" s="16">
        <f t="shared" si="68"/>
        <v>0.576696583167427</v>
      </c>
      <c r="T81" s="3">
        <v>0.01</v>
      </c>
      <c r="U81" s="17">
        <f t="shared" si="69"/>
        <v>0.00576696583167427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0.0248669658316743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ht="16.8" spans="1:47">
      <c r="A82" s="6"/>
      <c r="B82" s="6"/>
      <c r="C82" s="8">
        <v>6</v>
      </c>
      <c r="D82" s="9">
        <v>27.2966666666667</v>
      </c>
      <c r="E82" s="12">
        <f t="shared" si="78"/>
        <v>23.4785483870968</v>
      </c>
      <c r="F82" s="8" t="s">
        <v>109</v>
      </c>
      <c r="G82" s="6">
        <v>7</v>
      </c>
      <c r="H82" s="11">
        <f t="shared" si="60"/>
        <v>27.2966666666667</v>
      </c>
      <c r="I82" s="11">
        <f t="shared" si="61"/>
        <v>300.446666666667</v>
      </c>
      <c r="J82" s="11">
        <f t="shared" si="62"/>
        <v>0.444335954211323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0.187280962810903</v>
      </c>
      <c r="P82" s="11">
        <f t="shared" si="65"/>
        <v>0.0832156653161977</v>
      </c>
      <c r="Q82" s="15">
        <f t="shared" si="66"/>
        <v>0.0108180364911057</v>
      </c>
      <c r="R82" s="11">
        <f t="shared" si="67"/>
        <v>0.0101740708333333</v>
      </c>
      <c r="S82" s="16">
        <f t="shared" si="68"/>
        <v>1.06329478812577</v>
      </c>
      <c r="T82" s="3">
        <v>0.01</v>
      </c>
      <c r="U82" s="17">
        <f t="shared" si="69"/>
        <v>0.0106329478812577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0.0355329478812577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ht="16.8" spans="1:47">
      <c r="A83" s="6"/>
      <c r="B83" s="6"/>
      <c r="C83" s="8">
        <v>7</v>
      </c>
      <c r="D83" s="9">
        <v>29.7363225806452</v>
      </c>
      <c r="E83" s="12">
        <f t="shared" si="78"/>
        <v>27.2966666666667</v>
      </c>
      <c r="F83" s="8" t="s">
        <v>109</v>
      </c>
      <c r="G83" s="6">
        <v>8</v>
      </c>
      <c r="H83" s="11">
        <f t="shared" si="60"/>
        <v>29.7363225806452</v>
      </c>
      <c r="I83" s="11">
        <f t="shared" si="61"/>
        <v>302.886322580645</v>
      </c>
      <c r="J83" s="11">
        <f t="shared" si="62"/>
        <v>0.576868915224157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0.182327380828038</v>
      </c>
      <c r="P83" s="11">
        <f t="shared" si="65"/>
        <v>0.105178998393932</v>
      </c>
      <c r="Q83" s="15">
        <f t="shared" si="66"/>
        <v>0.0136732697912112</v>
      </c>
      <c r="R83" s="11">
        <f t="shared" si="67"/>
        <v>0.0101740708333333</v>
      </c>
      <c r="S83" s="16">
        <f t="shared" si="68"/>
        <v>1.3439330249612</v>
      </c>
      <c r="T83" s="3">
        <v>0.01</v>
      </c>
      <c r="U83" s="17">
        <f t="shared" si="69"/>
        <v>0.013439330249612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0.038339330249612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ht="16.8" spans="1:47">
      <c r="A84" s="6"/>
      <c r="B84" s="6"/>
      <c r="C84" s="8">
        <v>8</v>
      </c>
      <c r="D84" s="9">
        <v>28.711935483871</v>
      </c>
      <c r="E84" s="12">
        <f t="shared" si="78"/>
        <v>29.7363225806452</v>
      </c>
      <c r="F84" s="8" t="s">
        <v>109</v>
      </c>
      <c r="G84" s="6">
        <v>9</v>
      </c>
      <c r="H84" s="11">
        <f t="shared" si="60"/>
        <v>28.711935483871</v>
      </c>
      <c r="I84" s="11">
        <f t="shared" si="61"/>
        <v>301.861935483871</v>
      </c>
      <c r="J84" s="11">
        <f t="shared" si="62"/>
        <v>0.517248451170974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0.155410465767439</v>
      </c>
      <c r="P84" s="11">
        <f t="shared" si="65"/>
        <v>0.0803858227139677</v>
      </c>
      <c r="Q84" s="15">
        <f t="shared" si="66"/>
        <v>0.0104501569528158</v>
      </c>
      <c r="R84" s="11">
        <f t="shared" si="67"/>
        <v>0.0101740708333333</v>
      </c>
      <c r="S84" s="16">
        <f t="shared" si="68"/>
        <v>1.02713624900054</v>
      </c>
      <c r="T84" s="3">
        <v>0.01</v>
      </c>
      <c r="U84" s="17">
        <f t="shared" si="69"/>
        <v>0.0102713624900054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0.0293713624900054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ht="16.8" spans="1:47">
      <c r="A85" s="6"/>
      <c r="B85" s="6"/>
      <c r="C85" s="8">
        <v>9</v>
      </c>
      <c r="D85" s="9">
        <v>28.3466333333333</v>
      </c>
      <c r="E85" s="12">
        <f t="shared" si="78"/>
        <v>28.711935483871</v>
      </c>
      <c r="F85" s="8" t="s">
        <v>109</v>
      </c>
      <c r="G85" s="6">
        <v>10</v>
      </c>
      <c r="H85" s="11">
        <f t="shared" si="60"/>
        <v>28.3466333333333</v>
      </c>
      <c r="I85" s="11">
        <f t="shared" si="61"/>
        <v>301.496633333333</v>
      </c>
      <c r="J85" s="11">
        <f t="shared" si="62"/>
        <v>0.497423256710838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0.153286726386805</v>
      </c>
      <c r="P85" s="11">
        <f t="shared" si="65"/>
        <v>0.0762483826498676</v>
      </c>
      <c r="Q85" s="15">
        <f t="shared" si="66"/>
        <v>0.00991228974448279</v>
      </c>
      <c r="R85" s="11">
        <f t="shared" si="67"/>
        <v>0.0101740708333333</v>
      </c>
      <c r="S85" s="16">
        <f t="shared" si="68"/>
        <v>0.974269779212384</v>
      </c>
      <c r="T85" s="3">
        <v>0.01</v>
      </c>
      <c r="U85" s="17">
        <f t="shared" si="69"/>
        <v>0.00974269779212384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0.0288426977921238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ht="16.8" spans="1:47">
      <c r="A86" s="6"/>
      <c r="B86" s="6"/>
      <c r="C86" s="8">
        <v>10</v>
      </c>
      <c r="D86" s="9">
        <v>20.1916451612903</v>
      </c>
      <c r="E86" s="12">
        <f t="shared" si="78"/>
        <v>28.3466333333333</v>
      </c>
      <c r="F86" s="8" t="s">
        <v>109</v>
      </c>
      <c r="G86" s="6">
        <v>11</v>
      </c>
      <c r="H86" s="11">
        <f t="shared" si="60"/>
        <v>20.1916451612903</v>
      </c>
      <c r="I86" s="11">
        <f t="shared" si="61"/>
        <v>293.34164516129</v>
      </c>
      <c r="J86" s="11">
        <f t="shared" si="62"/>
        <v>0.202681229518252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0.0731864265500904</v>
      </c>
      <c r="O86" s="11">
        <f t="shared" si="79"/>
        <v>0.0821140005201802</v>
      </c>
      <c r="P86" s="11">
        <f t="shared" si="65"/>
        <v>0.0166429665860925</v>
      </c>
      <c r="Q86" s="15">
        <f t="shared" si="66"/>
        <v>0.00216358565619203</v>
      </c>
      <c r="R86" s="11">
        <f t="shared" si="67"/>
        <v>0.0101740708333333</v>
      </c>
      <c r="S86" s="16">
        <f t="shared" si="68"/>
        <v>0.212656830450155</v>
      </c>
      <c r="T86" s="3">
        <v>0.01</v>
      </c>
      <c r="U86" s="17">
        <f t="shared" si="69"/>
        <v>0.00212656830450155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0.0137265683045016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ht="16.8" spans="1:48">
      <c r="A87" s="6"/>
      <c r="B87" s="6"/>
      <c r="C87" s="8">
        <v>11</v>
      </c>
      <c r="D87" s="9">
        <v>14.0986</v>
      </c>
      <c r="E87" s="12">
        <f t="shared" si="78"/>
        <v>20.1916451612903</v>
      </c>
      <c r="F87" s="8" t="s">
        <v>111</v>
      </c>
      <c r="G87" s="6">
        <v>12</v>
      </c>
      <c r="H87" s="11">
        <f t="shared" si="60"/>
        <v>14.0986</v>
      </c>
      <c r="I87" s="11">
        <f t="shared" si="61"/>
        <v>287.2486</v>
      </c>
      <c r="J87" s="11">
        <f t="shared" si="62"/>
        <v>0.100239277758892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0.143733117267421</v>
      </c>
      <c r="P87" s="11">
        <f t="shared" si="65"/>
        <v>0.0144077038649204</v>
      </c>
      <c r="Q87" s="15">
        <f t="shared" si="66"/>
        <v>0.00187300150243965</v>
      </c>
      <c r="R87" s="11">
        <f t="shared" si="67"/>
        <v>0.0101740708333333</v>
      </c>
      <c r="S87" s="16">
        <f t="shared" si="68"/>
        <v>0.184095583087857</v>
      </c>
      <c r="T87" s="3">
        <v>0.01</v>
      </c>
      <c r="U87" s="17">
        <f t="shared" si="69"/>
        <v>0.00184095583087857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0.0134409558308786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ht="16.8" spans="1:46">
      <c r="A88" s="6"/>
      <c r="B88" s="6"/>
      <c r="C88" s="8">
        <v>12</v>
      </c>
      <c r="D88" s="9">
        <v>9.60222580645161</v>
      </c>
      <c r="E88" s="12">
        <f t="shared" si="78"/>
        <v>14.0986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8.07283870967742</v>
      </c>
      <c r="E91" s="8"/>
      <c r="F91" s="8"/>
      <c r="G91" s="6">
        <v>1</v>
      </c>
      <c r="H91" s="11">
        <f t="shared" ref="H91:H102" si="80">E92</f>
        <v>8.07283870967742</v>
      </c>
      <c r="I91" s="11">
        <f t="shared" ref="I91:I102" si="81">H91+273.15</f>
        <v>281.222838709677</v>
      </c>
      <c r="J91" s="11">
        <f t="shared" ref="J91:J102" si="82">EXP(($C$18*(I91-$C$16))/($C$19*I91*$C$16))</f>
        <v>0.0484850189400641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0.00368098263792967</v>
      </c>
      <c r="Q91" s="15">
        <f t="shared" ref="Q91:Q102" si="86">P91*$B$93</f>
        <v>0.000478527742930857</v>
      </c>
      <c r="R91" s="11">
        <f t="shared" ref="R91:R102" si="87">L91*$B$93</f>
        <v>0.0098696</v>
      </c>
      <c r="S91" s="16">
        <f t="shared" ref="S91:S102" si="88">Q91/R91</f>
        <v>0.0484850189400641</v>
      </c>
      <c r="T91" s="3">
        <v>0.01</v>
      </c>
      <c r="U91" s="17">
        <f t="shared" ref="U91:U102" si="89">S91*T91</f>
        <v>0.000484850189400641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0.0152848501894006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21.6666666666667</v>
      </c>
      <c r="AU91" s="1">
        <f t="shared" ref="AU91:AU102" si="96">AT91*10000*AS91*0.67*AR91*AQ91</f>
        <v>2189.91693868212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7.65645161290322</v>
      </c>
      <c r="E92" s="12">
        <f t="shared" ref="E92:E103" si="97">D91</f>
        <v>8.07283870967742</v>
      </c>
      <c r="F92" s="8" t="s">
        <v>109</v>
      </c>
      <c r="G92" s="6">
        <v>2</v>
      </c>
      <c r="H92" s="11">
        <f t="shared" si="80"/>
        <v>7.65645161290322</v>
      </c>
      <c r="I92" s="11">
        <f t="shared" si="81"/>
        <v>280.806451612903</v>
      </c>
      <c r="J92" s="11">
        <f t="shared" si="82"/>
        <v>0.0460586195034919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0.14815901736207</v>
      </c>
      <c r="P92" s="11">
        <f t="shared" si="85"/>
        <v>0.00682399980669085</v>
      </c>
      <c r="Q92" s="15">
        <f t="shared" si="86"/>
        <v>0.00088711997486981</v>
      </c>
      <c r="R92" s="11">
        <f t="shared" si="87"/>
        <v>0.0098696</v>
      </c>
      <c r="S92" s="16">
        <f t="shared" si="88"/>
        <v>0.0898840859680038</v>
      </c>
      <c r="T92" s="3">
        <v>0.01</v>
      </c>
      <c r="U92" s="17">
        <f t="shared" si="89"/>
        <v>0.000898840859680038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0.01569884085968</v>
      </c>
      <c r="AR92" s="24">
        <f t="shared" si="93"/>
        <v>7.592</v>
      </c>
      <c r="AS92" s="1">
        <f t="shared" si="94"/>
        <v>0.13</v>
      </c>
      <c r="AT92" s="2">
        <f t="shared" si="95"/>
        <v>21.6666666666667</v>
      </c>
      <c r="AU92" s="1">
        <f t="shared" si="96"/>
        <v>2249.2309110186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13.2884285714286</v>
      </c>
      <c r="E93" s="12">
        <f t="shared" si="97"/>
        <v>7.65645161290322</v>
      </c>
      <c r="F93" s="8" t="s">
        <v>109</v>
      </c>
      <c r="G93" s="6">
        <v>3</v>
      </c>
      <c r="H93" s="11">
        <f t="shared" si="80"/>
        <v>13.2884285714286</v>
      </c>
      <c r="I93" s="11">
        <f t="shared" si="81"/>
        <v>286.438428571429</v>
      </c>
      <c r="J93" s="11">
        <f t="shared" si="82"/>
        <v>0.0910751985693216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0.217255017555379</v>
      </c>
      <c r="P93" s="11">
        <f t="shared" si="85"/>
        <v>0.0197865438640376</v>
      </c>
      <c r="Q93" s="15">
        <f t="shared" si="86"/>
        <v>0.00257225070232489</v>
      </c>
      <c r="R93" s="11">
        <f t="shared" si="87"/>
        <v>0.0098696</v>
      </c>
      <c r="S93" s="16">
        <f t="shared" si="88"/>
        <v>0.260623602002603</v>
      </c>
      <c r="T93" s="3">
        <v>0.01</v>
      </c>
      <c r="U93" s="17">
        <f t="shared" si="89"/>
        <v>0.00260623602002603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0.017406236020026</v>
      </c>
      <c r="AR93" s="24">
        <f t="shared" si="93"/>
        <v>7.592</v>
      </c>
      <c r="AS93" s="1">
        <f t="shared" si="94"/>
        <v>0.13</v>
      </c>
      <c r="AT93" s="2">
        <f t="shared" si="95"/>
        <v>21.6666666666667</v>
      </c>
      <c r="AU93" s="1">
        <f t="shared" si="96"/>
        <v>2493.85572162083</v>
      </c>
    </row>
    <row r="94" s="1" customFormat="1" ht="16.8" spans="1:47">
      <c r="A94" s="6"/>
      <c r="B94" s="6"/>
      <c r="C94" s="8">
        <v>3</v>
      </c>
      <c r="D94" s="9">
        <v>15.3122580645161</v>
      </c>
      <c r="E94" s="12">
        <f t="shared" si="97"/>
        <v>13.2884285714286</v>
      </c>
      <c r="F94" s="8" t="s">
        <v>109</v>
      </c>
      <c r="G94" s="6">
        <v>4</v>
      </c>
      <c r="H94" s="11">
        <f t="shared" si="80"/>
        <v>15.3122580645161</v>
      </c>
      <c r="I94" s="11">
        <f t="shared" si="81"/>
        <v>288.462258064516</v>
      </c>
      <c r="J94" s="11">
        <f t="shared" si="82"/>
        <v>0.115604525160073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0.273388473691342</v>
      </c>
      <c r="P94" s="11">
        <f t="shared" si="85"/>
        <v>0.0316049446853245</v>
      </c>
      <c r="Q94" s="15">
        <f t="shared" si="86"/>
        <v>0.00410864280909219</v>
      </c>
      <c r="R94" s="11">
        <f t="shared" si="87"/>
        <v>0.0098696</v>
      </c>
      <c r="S94" s="16">
        <f t="shared" si="88"/>
        <v>0.41629273821555</v>
      </c>
      <c r="T94" s="3">
        <v>0.01</v>
      </c>
      <c r="U94" s="17">
        <f t="shared" si="89"/>
        <v>0.0041629273821555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0.0312629273821555</v>
      </c>
      <c r="AR94" s="24">
        <f t="shared" si="93"/>
        <v>7.592</v>
      </c>
      <c r="AS94" s="1">
        <f t="shared" si="94"/>
        <v>0.13</v>
      </c>
      <c r="AT94" s="2">
        <f t="shared" si="95"/>
        <v>21.6666666666667</v>
      </c>
      <c r="AU94" s="1">
        <f t="shared" si="96"/>
        <v>4479.15507045322</v>
      </c>
    </row>
    <row r="95" s="1" customFormat="1" ht="16.8" spans="1:47">
      <c r="A95" s="6"/>
      <c r="B95" s="6"/>
      <c r="C95" s="8">
        <v>4</v>
      </c>
      <c r="D95" s="9">
        <v>18.3056666666667</v>
      </c>
      <c r="E95" s="12">
        <f t="shared" si="97"/>
        <v>15.3122580645161</v>
      </c>
      <c r="F95" s="8" t="s">
        <v>109</v>
      </c>
      <c r="G95" s="6">
        <v>5</v>
      </c>
      <c r="H95" s="11">
        <f t="shared" si="80"/>
        <v>18.3056666666667</v>
      </c>
      <c r="I95" s="11">
        <f t="shared" si="81"/>
        <v>291.455666666667</v>
      </c>
      <c r="J95" s="11">
        <f t="shared" si="82"/>
        <v>0.163505772683923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0.229694352555716</v>
      </c>
      <c r="O95" s="11">
        <f t="shared" si="98"/>
        <v>0.0880091764503008</v>
      </c>
      <c r="P95" s="11">
        <f t="shared" si="85"/>
        <v>0.0143900083987822</v>
      </c>
      <c r="Q95" s="15">
        <f t="shared" si="86"/>
        <v>0.00187070109184168</v>
      </c>
      <c r="R95" s="11">
        <f t="shared" si="87"/>
        <v>0.0098696</v>
      </c>
      <c r="S95" s="16">
        <f t="shared" si="88"/>
        <v>0.189541733387542</v>
      </c>
      <c r="T95" s="3">
        <v>0.01</v>
      </c>
      <c r="U95" s="17">
        <f t="shared" si="89"/>
        <v>0.00189541733387542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0.0289954173338754</v>
      </c>
      <c r="AR95" s="24">
        <f t="shared" si="93"/>
        <v>7.592</v>
      </c>
      <c r="AS95" s="1">
        <f t="shared" si="94"/>
        <v>0.13</v>
      </c>
      <c r="AT95" s="2">
        <f t="shared" si="95"/>
        <v>21.6666666666667</v>
      </c>
      <c r="AU95" s="1">
        <f t="shared" si="96"/>
        <v>4154.28053116568</v>
      </c>
    </row>
    <row r="96" s="1" customFormat="1" ht="16.8" spans="1:47">
      <c r="A96" s="6"/>
      <c r="B96" s="6"/>
      <c r="C96" s="8">
        <v>5</v>
      </c>
      <c r="D96" s="9">
        <v>23.4785483870968</v>
      </c>
      <c r="E96" s="12">
        <f t="shared" si="97"/>
        <v>18.3056666666667</v>
      </c>
      <c r="F96" s="8" t="s">
        <v>111</v>
      </c>
      <c r="G96" s="6">
        <v>6</v>
      </c>
      <c r="H96" s="11">
        <f t="shared" si="80"/>
        <v>23.4785483870968</v>
      </c>
      <c r="I96" s="11">
        <f t="shared" si="81"/>
        <v>296.628548387097</v>
      </c>
      <c r="J96" s="11">
        <f t="shared" si="82"/>
        <v>0.292784861414951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0.149539168051519</v>
      </c>
      <c r="P96" s="11">
        <f t="shared" si="85"/>
        <v>0.0437828045940709</v>
      </c>
      <c r="Q96" s="15">
        <f t="shared" si="86"/>
        <v>0.00569176459722922</v>
      </c>
      <c r="R96" s="11">
        <f t="shared" si="87"/>
        <v>0.0098696</v>
      </c>
      <c r="S96" s="16">
        <f t="shared" si="88"/>
        <v>0.576696583167425</v>
      </c>
      <c r="T96" s="3">
        <v>0.01</v>
      </c>
      <c r="U96" s="17">
        <f t="shared" si="89"/>
        <v>0.00576696583167425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0.0328669658316742</v>
      </c>
      <c r="AR96" s="24">
        <f t="shared" si="93"/>
        <v>7.592</v>
      </c>
      <c r="AS96" s="1">
        <f t="shared" si="94"/>
        <v>0.13</v>
      </c>
      <c r="AT96" s="2">
        <f t="shared" si="95"/>
        <v>21.6666666666667</v>
      </c>
      <c r="AU96" s="1">
        <f t="shared" si="96"/>
        <v>4708.97158336443</v>
      </c>
    </row>
    <row r="97" s="1" customFormat="1" ht="16.8" spans="1:47">
      <c r="A97" s="6"/>
      <c r="B97" s="6"/>
      <c r="C97" s="8">
        <v>6</v>
      </c>
      <c r="D97" s="9">
        <v>27.2966666666667</v>
      </c>
      <c r="E97" s="12">
        <f t="shared" si="97"/>
        <v>23.4785483870968</v>
      </c>
      <c r="F97" s="8" t="s">
        <v>109</v>
      </c>
      <c r="G97" s="6">
        <v>7</v>
      </c>
      <c r="H97" s="11">
        <f t="shared" si="80"/>
        <v>27.2966666666667</v>
      </c>
      <c r="I97" s="11">
        <f t="shared" si="81"/>
        <v>300.446666666667</v>
      </c>
      <c r="J97" s="11">
        <f t="shared" si="82"/>
        <v>0.444335954211323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0.181676363457448</v>
      </c>
      <c r="P97" s="11">
        <f t="shared" si="85"/>
        <v>0.0807253403145082</v>
      </c>
      <c r="Q97" s="15">
        <f t="shared" si="86"/>
        <v>0.0104942942408861</v>
      </c>
      <c r="R97" s="11">
        <f t="shared" si="87"/>
        <v>0.0098696</v>
      </c>
      <c r="S97" s="16">
        <f t="shared" si="88"/>
        <v>1.06329478812577</v>
      </c>
      <c r="T97" s="3">
        <v>0.01</v>
      </c>
      <c r="U97" s="17">
        <f t="shared" si="89"/>
        <v>0.0106329478812577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0.0451329478812577</v>
      </c>
      <c r="AR97" s="24">
        <f t="shared" si="93"/>
        <v>7.592</v>
      </c>
      <c r="AS97" s="1">
        <f t="shared" si="94"/>
        <v>0.13</v>
      </c>
      <c r="AT97" s="2">
        <f t="shared" si="95"/>
        <v>21.6666666666667</v>
      </c>
      <c r="AU97" s="1">
        <f t="shared" si="96"/>
        <v>6466.36413396863</v>
      </c>
    </row>
    <row r="98" s="1" customFormat="1" ht="16.8" spans="1:47">
      <c r="A98" s="6"/>
      <c r="B98" s="6"/>
      <c r="C98" s="8">
        <v>7</v>
      </c>
      <c r="D98" s="9">
        <v>29.7363225806452</v>
      </c>
      <c r="E98" s="12">
        <f t="shared" si="97"/>
        <v>27.2966666666667</v>
      </c>
      <c r="F98" s="8" t="s">
        <v>109</v>
      </c>
      <c r="G98" s="6">
        <v>8</v>
      </c>
      <c r="H98" s="11">
        <f t="shared" si="80"/>
        <v>29.7363225806452</v>
      </c>
      <c r="I98" s="11">
        <f t="shared" si="81"/>
        <v>302.886322580645</v>
      </c>
      <c r="J98" s="11">
        <f t="shared" si="82"/>
        <v>0.576868915224157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0.17687102314294</v>
      </c>
      <c r="P98" s="11">
        <f t="shared" si="85"/>
        <v>0.102031395255054</v>
      </c>
      <c r="Q98" s="15">
        <f t="shared" si="86"/>
        <v>0.0132640813831571</v>
      </c>
      <c r="R98" s="11">
        <f t="shared" si="87"/>
        <v>0.0098696</v>
      </c>
      <c r="S98" s="16">
        <f t="shared" si="88"/>
        <v>1.3439330249612</v>
      </c>
      <c r="T98" s="3">
        <v>0.01</v>
      </c>
      <c r="U98" s="17">
        <f t="shared" si="89"/>
        <v>0.013439330249612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0.047939330249612</v>
      </c>
      <c r="AR98" s="24">
        <f t="shared" si="93"/>
        <v>7.592</v>
      </c>
      <c r="AS98" s="1">
        <f t="shared" si="94"/>
        <v>0.13</v>
      </c>
      <c r="AT98" s="2">
        <f t="shared" si="95"/>
        <v>21.6666666666667</v>
      </c>
      <c r="AU98" s="1">
        <f t="shared" si="96"/>
        <v>6868.4449007883</v>
      </c>
    </row>
    <row r="99" s="1" customFormat="1" ht="16.8" spans="1:47">
      <c r="A99" s="6"/>
      <c r="B99" s="6"/>
      <c r="C99" s="8">
        <v>8</v>
      </c>
      <c r="D99" s="9">
        <v>28.711935483871</v>
      </c>
      <c r="E99" s="12">
        <f t="shared" si="97"/>
        <v>29.7363225806452</v>
      </c>
      <c r="F99" s="8" t="s">
        <v>109</v>
      </c>
      <c r="G99" s="6">
        <v>9</v>
      </c>
      <c r="H99" s="11">
        <f t="shared" si="80"/>
        <v>28.711935483871</v>
      </c>
      <c r="I99" s="11">
        <f t="shared" si="81"/>
        <v>301.861935483871</v>
      </c>
      <c r="J99" s="11">
        <f t="shared" si="82"/>
        <v>0.517248451170974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0.150759627887885</v>
      </c>
      <c r="P99" s="11">
        <f t="shared" si="85"/>
        <v>0.077980184024121</v>
      </c>
      <c r="Q99" s="15">
        <f t="shared" si="86"/>
        <v>0.0101374239231357</v>
      </c>
      <c r="R99" s="11">
        <f t="shared" si="87"/>
        <v>0.0098696</v>
      </c>
      <c r="S99" s="16">
        <f t="shared" si="88"/>
        <v>1.02713624900054</v>
      </c>
      <c r="T99" s="3">
        <v>0.01</v>
      </c>
      <c r="U99" s="17">
        <f t="shared" si="89"/>
        <v>0.0102713624900054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0.0373713624900054</v>
      </c>
      <c r="AR99" s="24">
        <f t="shared" si="93"/>
        <v>7.592</v>
      </c>
      <c r="AS99" s="1">
        <f t="shared" si="94"/>
        <v>0.13</v>
      </c>
      <c r="AT99" s="2">
        <f t="shared" si="95"/>
        <v>21.6666666666667</v>
      </c>
      <c r="AU99" s="1">
        <f t="shared" si="96"/>
        <v>5354.33312884187</v>
      </c>
    </row>
    <row r="100" s="1" customFormat="1" ht="16.8" spans="1:47">
      <c r="A100" s="6"/>
      <c r="B100" s="6"/>
      <c r="C100" s="8">
        <v>9</v>
      </c>
      <c r="D100" s="9">
        <v>28.3466333333333</v>
      </c>
      <c r="E100" s="12">
        <f t="shared" si="97"/>
        <v>28.711935483871</v>
      </c>
      <c r="F100" s="8" t="s">
        <v>109</v>
      </c>
      <c r="G100" s="6">
        <v>10</v>
      </c>
      <c r="H100" s="11">
        <f t="shared" si="80"/>
        <v>28.3466333333333</v>
      </c>
      <c r="I100" s="11">
        <f t="shared" si="81"/>
        <v>301.496633333333</v>
      </c>
      <c r="J100" s="11">
        <f t="shared" si="82"/>
        <v>0.497423256710838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0.148699443863764</v>
      </c>
      <c r="P100" s="11">
        <f t="shared" si="85"/>
        <v>0.073966561637804</v>
      </c>
      <c r="Q100" s="15">
        <f t="shared" si="86"/>
        <v>0.00961565301291452</v>
      </c>
      <c r="R100" s="11">
        <f t="shared" si="87"/>
        <v>0.0098696</v>
      </c>
      <c r="S100" s="16">
        <f t="shared" si="88"/>
        <v>0.974269779212381</v>
      </c>
      <c r="T100" s="3">
        <v>0.01</v>
      </c>
      <c r="U100" s="17">
        <f t="shared" si="89"/>
        <v>0.00974269779212381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0.0368426977921238</v>
      </c>
      <c r="AR100" s="24">
        <f t="shared" si="93"/>
        <v>7.592</v>
      </c>
      <c r="AS100" s="1">
        <f t="shared" si="94"/>
        <v>0.13</v>
      </c>
      <c r="AT100" s="2">
        <f t="shared" si="95"/>
        <v>21.6666666666667</v>
      </c>
      <c r="AU100" s="1">
        <f t="shared" si="96"/>
        <v>5278.58938504142</v>
      </c>
    </row>
    <row r="101" s="1" customFormat="1" ht="16.8" spans="1:47">
      <c r="A101" s="6"/>
      <c r="B101" s="6"/>
      <c r="C101" s="8">
        <v>10</v>
      </c>
      <c r="D101" s="9">
        <v>20.1916451612903</v>
      </c>
      <c r="E101" s="12">
        <f t="shared" si="97"/>
        <v>28.3466333333333</v>
      </c>
      <c r="F101" s="8" t="s">
        <v>109</v>
      </c>
      <c r="G101" s="6">
        <v>11</v>
      </c>
      <c r="H101" s="11">
        <f t="shared" si="80"/>
        <v>20.1916451612903</v>
      </c>
      <c r="I101" s="11">
        <f t="shared" si="81"/>
        <v>293.34164516129</v>
      </c>
      <c r="J101" s="11">
        <f t="shared" si="82"/>
        <v>0.202681229518252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0.0709962381146622</v>
      </c>
      <c r="O101" s="11">
        <f t="shared" si="98"/>
        <v>0.079656644111298</v>
      </c>
      <c r="P101" s="11">
        <f t="shared" si="85"/>
        <v>0.0161449065677757</v>
      </c>
      <c r="Q101" s="15">
        <f t="shared" si="86"/>
        <v>0.00209883785381084</v>
      </c>
      <c r="R101" s="11">
        <f t="shared" si="87"/>
        <v>0.0098696</v>
      </c>
      <c r="S101" s="16">
        <f t="shared" si="88"/>
        <v>0.212656830450154</v>
      </c>
      <c r="T101" s="3">
        <v>0.01</v>
      </c>
      <c r="U101" s="17">
        <f t="shared" si="89"/>
        <v>0.00212656830450154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0.0169265683045015</v>
      </c>
      <c r="AR101" s="24">
        <f t="shared" si="93"/>
        <v>7.592</v>
      </c>
      <c r="AS101" s="1">
        <f t="shared" si="94"/>
        <v>0.13</v>
      </c>
      <c r="AT101" s="2">
        <f t="shared" si="95"/>
        <v>21.6666666666667</v>
      </c>
      <c r="AU101" s="1">
        <f t="shared" si="96"/>
        <v>2425.13195644487</v>
      </c>
    </row>
    <row r="102" s="1" customFormat="1" ht="16.8" spans="1:48">
      <c r="A102" s="6"/>
      <c r="B102" s="6"/>
      <c r="C102" s="8">
        <v>11</v>
      </c>
      <c r="D102" s="9">
        <v>14.0986</v>
      </c>
      <c r="E102" s="12">
        <f t="shared" si="97"/>
        <v>20.1916451612903</v>
      </c>
      <c r="F102" s="8" t="s">
        <v>111</v>
      </c>
      <c r="G102" s="6">
        <v>12</v>
      </c>
      <c r="H102" s="11">
        <f t="shared" si="80"/>
        <v>14.0986</v>
      </c>
      <c r="I102" s="11">
        <f t="shared" si="81"/>
        <v>287.2486</v>
      </c>
      <c r="J102" s="11">
        <f t="shared" si="82"/>
        <v>0.100239277758892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0.139431737543522</v>
      </c>
      <c r="P102" s="11">
        <f t="shared" si="85"/>
        <v>0.01397653666803</v>
      </c>
      <c r="Q102" s="15">
        <f t="shared" si="86"/>
        <v>0.00181694976684391</v>
      </c>
      <c r="R102" s="11">
        <f t="shared" si="87"/>
        <v>0.0098696</v>
      </c>
      <c r="S102" s="16">
        <f t="shared" si="88"/>
        <v>0.184095583087856</v>
      </c>
      <c r="T102" s="3">
        <v>0.01</v>
      </c>
      <c r="U102" s="17">
        <f t="shared" si="89"/>
        <v>0.00184095583087856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0.0166409558308786</v>
      </c>
      <c r="AR102" s="24">
        <f t="shared" si="93"/>
        <v>7.592</v>
      </c>
      <c r="AS102" s="1">
        <f t="shared" si="94"/>
        <v>0.13</v>
      </c>
      <c r="AT102" s="2">
        <f t="shared" si="95"/>
        <v>21.6666666666667</v>
      </c>
      <c r="AU102" s="1">
        <f t="shared" si="96"/>
        <v>2384.21120248685</v>
      </c>
      <c r="AV102" s="1">
        <f>SUM(AU91:AU102)</f>
        <v>49052.4854638768</v>
      </c>
    </row>
    <row r="103" s="1" customFormat="1" ht="16.8" spans="1:46">
      <c r="A103" s="6"/>
      <c r="B103" s="6"/>
      <c r="C103" s="8">
        <v>12</v>
      </c>
      <c r="D103" s="9">
        <v>9.60222580645161</v>
      </c>
      <c r="E103" s="12">
        <f t="shared" si="97"/>
        <v>14.0986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ht="16.8" spans="1:78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8.07283870967742</v>
      </c>
      <c r="E107" s="8"/>
      <c r="F107" s="8"/>
      <c r="G107" s="6">
        <v>1</v>
      </c>
      <c r="H107" s="11">
        <f t="shared" ref="H107:H118" si="99">E108</f>
        <v>8.07283870967742</v>
      </c>
      <c r="I107" s="11">
        <f t="shared" ref="I107:I118" si="100">H107+273.15</f>
        <v>281.222838709677</v>
      </c>
      <c r="J107" s="11">
        <f t="shared" ref="J107:J118" si="101">EXP(($C$18*(I107-$C$16))/($C$19*I107*$C$16))</f>
        <v>0.0484850189400641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0.133948834550431</v>
      </c>
      <c r="Q107" s="15">
        <f t="shared" ref="Q107:Q118" si="105">P107*$B$109</f>
        <v>0.038845162019625</v>
      </c>
      <c r="R107" s="11">
        <f t="shared" ref="R107:R118" si="106">L107*$B$109</f>
        <v>0.80117865</v>
      </c>
      <c r="S107" s="16">
        <f t="shared" ref="S107:S118" si="107">Q107/R107</f>
        <v>0.0484850189400641</v>
      </c>
      <c r="T107" s="3">
        <v>0.27</v>
      </c>
      <c r="U107" s="17">
        <f t="shared" ref="U107:U118" si="108">S107*T107</f>
        <v>0.0130909551138173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0.228943572578615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275</v>
      </c>
      <c r="AF107" s="1">
        <f t="shared" ref="AF107:AF118" si="113">AE107*10000*AC107*AB107</f>
        <v>6442119.17768786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7.65645161290322</v>
      </c>
      <c r="E108" s="12">
        <f t="shared" ref="E108:E119" si="114">D107</f>
        <v>8.07283870967742</v>
      </c>
      <c r="F108" s="8" t="s">
        <v>109</v>
      </c>
      <c r="G108" s="6">
        <v>2</v>
      </c>
      <c r="H108" s="11">
        <f t="shared" si="99"/>
        <v>7.65645161290322</v>
      </c>
      <c r="I108" s="11">
        <f t="shared" si="100"/>
        <v>280.806451612903</v>
      </c>
      <c r="J108" s="11">
        <f t="shared" si="101"/>
        <v>0.0460586195034919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5.39142116544957</v>
      </c>
      <c r="P108" s="11">
        <f t="shared" si="104"/>
        <v>0.248321416042515</v>
      </c>
      <c r="Q108" s="15">
        <f t="shared" si="105"/>
        <v>0.0720132106523292</v>
      </c>
      <c r="R108" s="11">
        <f t="shared" si="106"/>
        <v>0.80117865</v>
      </c>
      <c r="S108" s="16">
        <f t="shared" si="107"/>
        <v>0.0898840859680038</v>
      </c>
      <c r="T108" s="3">
        <v>0.27</v>
      </c>
      <c r="U108" s="17">
        <f t="shared" si="108"/>
        <v>0.024268703211361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0.231115409033967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275</v>
      </c>
      <c r="AF108" s="1">
        <f t="shared" si="113"/>
        <v>6503231.30729359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13.2884285714286</v>
      </c>
      <c r="E109" s="12">
        <f t="shared" si="114"/>
        <v>7.65645161290322</v>
      </c>
      <c r="F109" s="8" t="s">
        <v>109</v>
      </c>
      <c r="G109" s="6">
        <v>3</v>
      </c>
      <c r="H109" s="11">
        <f t="shared" si="99"/>
        <v>13.2884285714286</v>
      </c>
      <c r="I109" s="11">
        <f t="shared" si="100"/>
        <v>286.438428571429</v>
      </c>
      <c r="J109" s="11">
        <f t="shared" si="101"/>
        <v>0.0910751985693216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7.90578474940705</v>
      </c>
      <c r="P109" s="11">
        <f t="shared" si="104"/>
        <v>0.720020915898562</v>
      </c>
      <c r="Q109" s="15">
        <f t="shared" si="105"/>
        <v>0.208806065610583</v>
      </c>
      <c r="R109" s="11">
        <f t="shared" si="106"/>
        <v>0.80117865</v>
      </c>
      <c r="S109" s="16">
        <f t="shared" si="107"/>
        <v>0.260623602002603</v>
      </c>
      <c r="T109" s="3">
        <v>0.27</v>
      </c>
      <c r="U109" s="17">
        <f t="shared" si="108"/>
        <v>0.0703683725407029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0.240072574784659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275</v>
      </c>
      <c r="AF109" s="1">
        <f t="shared" si="113"/>
        <v>6755272.1425542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ht="16.8" spans="1:78">
      <c r="A110" s="6"/>
      <c r="B110" s="6"/>
      <c r="C110" s="8">
        <v>3</v>
      </c>
      <c r="D110" s="9">
        <v>15.3122580645161</v>
      </c>
      <c r="E110" s="12">
        <f t="shared" si="114"/>
        <v>13.2884285714286</v>
      </c>
      <c r="F110" s="8" t="s">
        <v>109</v>
      </c>
      <c r="G110" s="6">
        <v>4</v>
      </c>
      <c r="H110" s="11">
        <f t="shared" si="99"/>
        <v>15.3122580645161</v>
      </c>
      <c r="I110" s="11">
        <f t="shared" si="100"/>
        <v>288.462258064516</v>
      </c>
      <c r="J110" s="11">
        <f t="shared" si="101"/>
        <v>0.115604525160073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9.94844883350849</v>
      </c>
      <c r="P110" s="11">
        <f t="shared" si="104"/>
        <v>1.15008570347703</v>
      </c>
      <c r="Q110" s="15">
        <f t="shared" si="105"/>
        <v>0.333524854008338</v>
      </c>
      <c r="R110" s="11">
        <f t="shared" si="106"/>
        <v>0.80117865</v>
      </c>
      <c r="S110" s="16">
        <f t="shared" si="107"/>
        <v>0.41629273821555</v>
      </c>
      <c r="T110" s="3">
        <v>0.27</v>
      </c>
      <c r="U110" s="17">
        <f t="shared" si="108"/>
        <v>0.112399039318198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0.297039133339526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275</v>
      </c>
      <c r="AF110" s="1">
        <f t="shared" si="113"/>
        <v>8358223.27684372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ht="16.8" spans="1:78">
      <c r="A111" s="6"/>
      <c r="B111" s="6"/>
      <c r="C111" s="8">
        <v>4</v>
      </c>
      <c r="D111" s="9">
        <v>18.3056666666667</v>
      </c>
      <c r="E111" s="12">
        <f t="shared" si="114"/>
        <v>15.3122580645161</v>
      </c>
      <c r="F111" s="8" t="s">
        <v>109</v>
      </c>
      <c r="G111" s="6">
        <v>5</v>
      </c>
      <c r="H111" s="11">
        <f t="shared" si="99"/>
        <v>18.3056666666667</v>
      </c>
      <c r="I111" s="11">
        <f t="shared" si="100"/>
        <v>291.455666666667</v>
      </c>
      <c r="J111" s="11">
        <f t="shared" si="101"/>
        <v>0.163505772683923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8.35844497352989</v>
      </c>
      <c r="O111" s="11">
        <f t="shared" si="115"/>
        <v>3.20260315650157</v>
      </c>
      <c r="P111" s="11">
        <f t="shared" si="104"/>
        <v>0.523644103703761</v>
      </c>
      <c r="Q111" s="15">
        <f t="shared" si="105"/>
        <v>0.151856790074091</v>
      </c>
      <c r="R111" s="11">
        <f t="shared" si="106"/>
        <v>0.80117865</v>
      </c>
      <c r="S111" s="16">
        <f t="shared" si="107"/>
        <v>0.189541733387542</v>
      </c>
      <c r="T111" s="3">
        <v>0.27</v>
      </c>
      <c r="U111" s="17">
        <f t="shared" si="108"/>
        <v>0.0511762680146363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0.285143548875244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275</v>
      </c>
      <c r="AF111" s="1">
        <f t="shared" si="113"/>
        <v>8023499.86904488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ht="16.8" spans="1:78">
      <c r="A112" s="6"/>
      <c r="B112" s="6"/>
      <c r="C112" s="8">
        <v>5</v>
      </c>
      <c r="D112" s="9">
        <v>23.4785483870968</v>
      </c>
      <c r="E112" s="12">
        <f t="shared" si="114"/>
        <v>18.3056666666667</v>
      </c>
      <c r="F112" s="8" t="s">
        <v>111</v>
      </c>
      <c r="G112" s="6">
        <v>6</v>
      </c>
      <c r="H112" s="11">
        <f t="shared" si="99"/>
        <v>23.4785483870968</v>
      </c>
      <c r="I112" s="11">
        <f t="shared" si="100"/>
        <v>296.628548387097</v>
      </c>
      <c r="J112" s="11">
        <f t="shared" si="101"/>
        <v>0.292784861414951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5.44164405279781</v>
      </c>
      <c r="P112" s="11">
        <f t="shared" si="104"/>
        <v>1.5932309998679</v>
      </c>
      <c r="Q112" s="15">
        <f t="shared" si="105"/>
        <v>0.46203698996169</v>
      </c>
      <c r="R112" s="11">
        <f t="shared" si="106"/>
        <v>0.80117865</v>
      </c>
      <c r="S112" s="16">
        <f t="shared" si="107"/>
        <v>0.576696583167425</v>
      </c>
      <c r="T112" s="3">
        <v>0.27</v>
      </c>
      <c r="U112" s="17">
        <f t="shared" si="108"/>
        <v>0.155708077455205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0.305454079449546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275</v>
      </c>
      <c r="AF112" s="1">
        <f t="shared" si="113"/>
        <v>8595006.88733777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ht="16.8" spans="1:78">
      <c r="A113" s="6"/>
      <c r="B113" s="6"/>
      <c r="C113" s="8">
        <v>6</v>
      </c>
      <c r="D113" s="9">
        <v>27.2966666666667</v>
      </c>
      <c r="E113" s="12">
        <f t="shared" si="114"/>
        <v>23.4785483870968</v>
      </c>
      <c r="F113" s="8" t="s">
        <v>109</v>
      </c>
      <c r="G113" s="6">
        <v>7</v>
      </c>
      <c r="H113" s="11">
        <f t="shared" si="99"/>
        <v>27.2966666666667</v>
      </c>
      <c r="I113" s="11">
        <f t="shared" si="100"/>
        <v>300.446666666667</v>
      </c>
      <c r="J113" s="11">
        <f t="shared" si="101"/>
        <v>0.444335954211323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6.61109805292991</v>
      </c>
      <c r="P113" s="11">
        <f t="shared" si="104"/>
        <v>2.93754856173323</v>
      </c>
      <c r="Q113" s="15">
        <f t="shared" si="105"/>
        <v>0.851889082902637</v>
      </c>
      <c r="R113" s="11">
        <f t="shared" si="106"/>
        <v>0.80117865</v>
      </c>
      <c r="S113" s="16">
        <f t="shared" si="107"/>
        <v>1.06329478812577</v>
      </c>
      <c r="T113" s="3">
        <v>0.27</v>
      </c>
      <c r="U113" s="17">
        <f t="shared" si="108"/>
        <v>0.287089592793957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0.346181507879866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275</v>
      </c>
      <c r="AF113" s="1">
        <f t="shared" si="113"/>
        <v>9741013.93524815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ht="16.8" spans="1:78">
      <c r="A114" s="6"/>
      <c r="B114" s="6"/>
      <c r="C114" s="8">
        <v>7</v>
      </c>
      <c r="D114" s="9">
        <v>29.7363225806452</v>
      </c>
      <c r="E114" s="12">
        <f t="shared" si="114"/>
        <v>27.2966666666667</v>
      </c>
      <c r="F114" s="8" t="s">
        <v>109</v>
      </c>
      <c r="G114" s="6">
        <v>8</v>
      </c>
      <c r="H114" s="11">
        <f t="shared" si="99"/>
        <v>29.7363225806452</v>
      </c>
      <c r="I114" s="11">
        <f t="shared" si="100"/>
        <v>302.886322580645</v>
      </c>
      <c r="J114" s="11">
        <f t="shared" si="101"/>
        <v>0.576868915224157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6.43623449119668</v>
      </c>
      <c r="P114" s="11">
        <f t="shared" si="104"/>
        <v>3.71286360906493</v>
      </c>
      <c r="Q114" s="15">
        <f t="shared" si="105"/>
        <v>1.07673044662883</v>
      </c>
      <c r="R114" s="11">
        <f t="shared" si="106"/>
        <v>0.80117865</v>
      </c>
      <c r="S114" s="16">
        <f t="shared" si="107"/>
        <v>1.3439330249612</v>
      </c>
      <c r="T114" s="3">
        <v>0.27</v>
      </c>
      <c r="U114" s="17">
        <f t="shared" si="108"/>
        <v>0.362861916739524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0.36090407042249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275</v>
      </c>
      <c r="AF114" s="1">
        <f t="shared" si="113"/>
        <v>10155284.1479137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ht="16.8" spans="1:78">
      <c r="A115" s="6"/>
      <c r="B115" s="6"/>
      <c r="C115" s="8">
        <v>8</v>
      </c>
      <c r="D115" s="9">
        <v>28.711935483871</v>
      </c>
      <c r="E115" s="12">
        <f t="shared" si="114"/>
        <v>29.7363225806452</v>
      </c>
      <c r="F115" s="8" t="s">
        <v>109</v>
      </c>
      <c r="G115" s="6">
        <v>9</v>
      </c>
      <c r="H115" s="11">
        <f t="shared" si="99"/>
        <v>28.711935483871</v>
      </c>
      <c r="I115" s="11">
        <f t="shared" si="100"/>
        <v>301.861935483871</v>
      </c>
      <c r="J115" s="11">
        <f t="shared" si="101"/>
        <v>0.517248451170974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5.48605588213175</v>
      </c>
      <c r="P115" s="11">
        <f t="shared" si="104"/>
        <v>2.83765390807006</v>
      </c>
      <c r="Q115" s="15">
        <f t="shared" si="105"/>
        <v>0.822919633340317</v>
      </c>
      <c r="R115" s="11">
        <f t="shared" si="106"/>
        <v>0.80117865</v>
      </c>
      <c r="S115" s="16">
        <f t="shared" si="107"/>
        <v>1.02713624900054</v>
      </c>
      <c r="T115" s="3">
        <v>0.27</v>
      </c>
      <c r="U115" s="17">
        <f t="shared" si="108"/>
        <v>0.277326787230146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0.344284594758817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275</v>
      </c>
      <c r="AF115" s="1">
        <f t="shared" si="113"/>
        <v>9687637.72442956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ht="16.8" spans="1:78">
      <c r="A116" s="6"/>
      <c r="B116" s="6"/>
      <c r="C116" s="8">
        <v>9</v>
      </c>
      <c r="D116" s="9">
        <v>28.3466333333333</v>
      </c>
      <c r="E116" s="12">
        <f t="shared" si="114"/>
        <v>28.711935483871</v>
      </c>
      <c r="F116" s="8" t="s">
        <v>109</v>
      </c>
      <c r="G116" s="6">
        <v>10</v>
      </c>
      <c r="H116" s="11">
        <f t="shared" si="99"/>
        <v>28.3466333333333</v>
      </c>
      <c r="I116" s="11">
        <f t="shared" si="100"/>
        <v>301.496633333333</v>
      </c>
      <c r="J116" s="11">
        <f t="shared" si="101"/>
        <v>0.497423256710838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5.41108697406169</v>
      </c>
      <c r="P116" s="11">
        <f t="shared" si="104"/>
        <v>2.69160050498336</v>
      </c>
      <c r="Q116" s="15">
        <f t="shared" si="105"/>
        <v>0.780564146445173</v>
      </c>
      <c r="R116" s="11">
        <f t="shared" si="106"/>
        <v>0.80117865</v>
      </c>
      <c r="S116" s="16">
        <f t="shared" si="107"/>
        <v>0.974269779212381</v>
      </c>
      <c r="T116" s="3">
        <v>0.27</v>
      </c>
      <c r="U116" s="17">
        <f t="shared" si="108"/>
        <v>0.263052840387343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0.341511166887261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275</v>
      </c>
      <c r="AF116" s="1">
        <f t="shared" si="113"/>
        <v>9609597.73982527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ht="16.8" spans="1:78">
      <c r="A117" s="6"/>
      <c r="B117" s="6"/>
      <c r="C117" s="8">
        <v>10</v>
      </c>
      <c r="D117" s="9">
        <v>20.1916451612903</v>
      </c>
      <c r="E117" s="12">
        <f t="shared" si="114"/>
        <v>28.3466333333333</v>
      </c>
      <c r="F117" s="8" t="s">
        <v>109</v>
      </c>
      <c r="G117" s="6">
        <v>11</v>
      </c>
      <c r="H117" s="11">
        <f t="shared" si="99"/>
        <v>20.1916451612903</v>
      </c>
      <c r="I117" s="11">
        <f t="shared" si="100"/>
        <v>293.34164516129</v>
      </c>
      <c r="J117" s="11">
        <f t="shared" si="101"/>
        <v>0.202681229518252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2.58351214562441</v>
      </c>
      <c r="O117" s="11">
        <f t="shared" si="115"/>
        <v>2.89865932345392</v>
      </c>
      <c r="P117" s="11">
        <f t="shared" si="104"/>
        <v>0.587503835632184</v>
      </c>
      <c r="Q117" s="15">
        <f t="shared" si="105"/>
        <v>0.170376112333333</v>
      </c>
      <c r="R117" s="11">
        <f t="shared" si="106"/>
        <v>0.80117865</v>
      </c>
      <c r="S117" s="16">
        <f t="shared" si="107"/>
        <v>0.212656830450154</v>
      </c>
      <c r="T117" s="3">
        <v>0.27</v>
      </c>
      <c r="U117" s="17">
        <f t="shared" si="108"/>
        <v>0.0574173442215416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0.237556189982246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275</v>
      </c>
      <c r="AF117" s="1">
        <f t="shared" si="113"/>
        <v>6684464.95364087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ht="16.8" spans="1:78">
      <c r="A118" s="6"/>
      <c r="B118" s="6"/>
      <c r="C118" s="8">
        <v>11</v>
      </c>
      <c r="D118" s="9">
        <v>14.0986</v>
      </c>
      <c r="E118" s="12">
        <f t="shared" si="114"/>
        <v>20.1916451612903</v>
      </c>
      <c r="F118" s="8" t="s">
        <v>111</v>
      </c>
      <c r="G118" s="6">
        <v>12</v>
      </c>
      <c r="H118" s="11">
        <f t="shared" si="99"/>
        <v>14.0986</v>
      </c>
      <c r="I118" s="11">
        <f t="shared" si="100"/>
        <v>287.2486</v>
      </c>
      <c r="J118" s="11">
        <f t="shared" si="101"/>
        <v>0.100239277758892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5.07384048782173</v>
      </c>
      <c r="P118" s="11">
        <f t="shared" si="104"/>
        <v>0.508598105963074</v>
      </c>
      <c r="Q118" s="15">
        <f t="shared" si="105"/>
        <v>0.147493450729291</v>
      </c>
      <c r="R118" s="11">
        <f t="shared" si="106"/>
        <v>0.80117865</v>
      </c>
      <c r="S118" s="16">
        <f t="shared" si="107"/>
        <v>0.184095583087856</v>
      </c>
      <c r="T118" s="3">
        <v>0.27</v>
      </c>
      <c r="U118" s="17">
        <f t="shared" si="108"/>
        <v>0.0497058074337212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0.236057838384372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275</v>
      </c>
      <c r="AF118" s="1">
        <f t="shared" si="113"/>
        <v>6642303.64963541</v>
      </c>
      <c r="AG118" s="1">
        <f>SUM(AF107:AF118)</f>
        <v>97197654.8114549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ht="16.8" spans="1:46">
      <c r="A119" s="6"/>
      <c r="B119" s="6"/>
      <c r="C119" s="8">
        <v>12</v>
      </c>
      <c r="D119" s="9">
        <v>9.60222580645161</v>
      </c>
      <c r="E119" s="12">
        <f t="shared" si="114"/>
        <v>14.0986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8.07283870967742</v>
      </c>
      <c r="E123" s="8"/>
      <c r="F123" s="8"/>
      <c r="G123" s="6">
        <v>1</v>
      </c>
      <c r="H123" s="11">
        <f t="shared" ref="H123:H134" si="116">E124</f>
        <v>8.07283870967742</v>
      </c>
      <c r="I123" s="11">
        <f t="shared" ref="I123:I134" si="117">H123+273.15</f>
        <v>281.222838709677</v>
      </c>
      <c r="J123" s="11">
        <f t="shared" ref="J123:J134" si="118">EXP(($C$18*(I123-$C$16))/($C$19*I123*$C$16))</f>
        <v>0.0484850189400641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0.0252713615719402</v>
      </c>
      <c r="Q123" s="15">
        <f t="shared" ref="Q123:Q134" si="122">P123*$B$125</f>
        <v>0.00657055400870446</v>
      </c>
      <c r="R123" s="11">
        <f t="shared" ref="R123:R134" si="123">L123*$B$125</f>
        <v>0.1355172</v>
      </c>
      <c r="S123" s="16">
        <f t="shared" ref="S123:S134" si="124">Q123/R123</f>
        <v>0.0484850189400641</v>
      </c>
      <c r="T123" s="3">
        <v>0.01</v>
      </c>
      <c r="U123" s="17">
        <f t="shared" ref="U123:U134" si="125">S123*T123</f>
        <v>0.000484850189400641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0.00597485018940064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0.5</v>
      </c>
      <c r="AX123" s="1">
        <f t="shared" ref="AX123:AX134" si="132">AW123*10000*AV123*0.67*AU123*AT123</f>
        <v>271.24781430916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7.65645161290322</v>
      </c>
      <c r="E124" s="12">
        <f t="shared" ref="E124:E135" si="133">D123</f>
        <v>8.07283870967742</v>
      </c>
      <c r="F124" s="8" t="s">
        <v>109</v>
      </c>
      <c r="G124" s="6">
        <v>2</v>
      </c>
      <c r="H124" s="11">
        <f t="shared" si="116"/>
        <v>7.65645161290322</v>
      </c>
      <c r="I124" s="11">
        <f t="shared" si="117"/>
        <v>280.806451612903</v>
      </c>
      <c r="J124" s="11">
        <f t="shared" si="118"/>
        <v>0.0460586195034919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1.01716863842806</v>
      </c>
      <c r="P124" s="11">
        <f t="shared" si="121"/>
        <v>0.0468493832882429</v>
      </c>
      <c r="Q124" s="15">
        <f t="shared" si="122"/>
        <v>0.0121808396549432</v>
      </c>
      <c r="R124" s="11">
        <f t="shared" si="123"/>
        <v>0.1355172</v>
      </c>
      <c r="S124" s="16">
        <f t="shared" si="124"/>
        <v>0.0898840859680038</v>
      </c>
      <c r="T124" s="3">
        <v>0.01</v>
      </c>
      <c r="U124" s="17">
        <f t="shared" si="125"/>
        <v>0.000898840859680038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0.00638884085968004</v>
      </c>
      <c r="AU124" s="24">
        <f t="shared" si="129"/>
        <v>52.122</v>
      </c>
      <c r="AV124" s="1">
        <f t="shared" si="130"/>
        <v>0.26</v>
      </c>
      <c r="AW124" s="2">
        <f t="shared" si="131"/>
        <v>0.5</v>
      </c>
      <c r="AX124" s="1">
        <f t="shared" si="132"/>
        <v>290.04227122406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13.2884285714286</v>
      </c>
      <c r="E125" s="12">
        <f t="shared" si="133"/>
        <v>7.65645161290322</v>
      </c>
      <c r="F125" s="8" t="s">
        <v>109</v>
      </c>
      <c r="G125" s="6">
        <v>3</v>
      </c>
      <c r="H125" s="11">
        <f t="shared" si="116"/>
        <v>13.2884285714286</v>
      </c>
      <c r="I125" s="11">
        <f t="shared" si="117"/>
        <v>286.438428571429</v>
      </c>
      <c r="J125" s="11">
        <f t="shared" si="118"/>
        <v>0.0910751985693216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1.49153925513982</v>
      </c>
      <c r="P125" s="11">
        <f t="shared" si="121"/>
        <v>0.135842233835797</v>
      </c>
      <c r="Q125" s="15">
        <f t="shared" si="122"/>
        <v>0.0353189807973072</v>
      </c>
      <c r="R125" s="11">
        <f t="shared" si="123"/>
        <v>0.1355172</v>
      </c>
      <c r="S125" s="16">
        <f t="shared" si="124"/>
        <v>0.260623602002603</v>
      </c>
      <c r="T125" s="3">
        <v>0.01</v>
      </c>
      <c r="U125" s="17">
        <f t="shared" si="125"/>
        <v>0.00260623602002603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0.00809623602002603</v>
      </c>
      <c r="AU125" s="24">
        <f t="shared" si="129"/>
        <v>52.122</v>
      </c>
      <c r="AV125" s="1">
        <f t="shared" si="130"/>
        <v>0.26</v>
      </c>
      <c r="AW125" s="2">
        <f t="shared" si="131"/>
        <v>0.5</v>
      </c>
      <c r="AX125" s="1">
        <f t="shared" si="132"/>
        <v>367.555044050979</v>
      </c>
    </row>
    <row r="126" s="1" customFormat="1" ht="16.8" spans="1:50">
      <c r="A126" s="6"/>
      <c r="B126" s="6"/>
      <c r="C126" s="8">
        <v>3</v>
      </c>
      <c r="D126" s="9">
        <v>15.3122580645161</v>
      </c>
      <c r="E126" s="12">
        <f t="shared" si="133"/>
        <v>13.2884285714286</v>
      </c>
      <c r="F126" s="8" t="s">
        <v>109</v>
      </c>
      <c r="G126" s="6">
        <v>4</v>
      </c>
      <c r="H126" s="11">
        <f t="shared" si="116"/>
        <v>15.3122580645161</v>
      </c>
      <c r="I126" s="11">
        <f t="shared" si="117"/>
        <v>288.462258064516</v>
      </c>
      <c r="J126" s="11">
        <f t="shared" si="118"/>
        <v>0.115604525160073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1.87691702130402</v>
      </c>
      <c r="P126" s="11">
        <f t="shared" si="121"/>
        <v>0.216980101012709</v>
      </c>
      <c r="Q126" s="15">
        <f t="shared" si="122"/>
        <v>0.0564148262633043</v>
      </c>
      <c r="R126" s="11">
        <f t="shared" si="123"/>
        <v>0.1355172</v>
      </c>
      <c r="S126" s="16">
        <f t="shared" si="124"/>
        <v>0.41629273821555</v>
      </c>
      <c r="T126" s="3">
        <v>0.01</v>
      </c>
      <c r="U126" s="17">
        <f t="shared" si="125"/>
        <v>0.0041629273821555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0.0121529273821555</v>
      </c>
      <c r="AU126" s="24">
        <f t="shared" si="129"/>
        <v>52.122</v>
      </c>
      <c r="AV126" s="1">
        <f t="shared" si="130"/>
        <v>0.26</v>
      </c>
      <c r="AW126" s="2">
        <f t="shared" si="131"/>
        <v>0.5</v>
      </c>
      <c r="AX126" s="1">
        <f t="shared" si="132"/>
        <v>551.72178136207</v>
      </c>
    </row>
    <row r="127" s="1" customFormat="1" ht="16.8" spans="1:50">
      <c r="A127" s="6"/>
      <c r="B127" s="6"/>
      <c r="C127" s="8">
        <v>4</v>
      </c>
      <c r="D127" s="9">
        <v>18.3056666666667</v>
      </c>
      <c r="E127" s="12">
        <f t="shared" si="133"/>
        <v>15.3122580645161</v>
      </c>
      <c r="F127" s="8" t="s">
        <v>109</v>
      </c>
      <c r="G127" s="6">
        <v>5</v>
      </c>
      <c r="H127" s="11">
        <f t="shared" si="116"/>
        <v>18.3056666666667</v>
      </c>
      <c r="I127" s="11">
        <f t="shared" si="117"/>
        <v>291.455666666667</v>
      </c>
      <c r="J127" s="11">
        <f t="shared" si="118"/>
        <v>0.163505772683923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1.57694007427675</v>
      </c>
      <c r="O127" s="11">
        <f t="shared" si="134"/>
        <v>0.604216846014566</v>
      </c>
      <c r="P127" s="11">
        <f t="shared" si="121"/>
        <v>0.0987929422762547</v>
      </c>
      <c r="Q127" s="15">
        <f t="shared" si="122"/>
        <v>0.0256861649918262</v>
      </c>
      <c r="R127" s="11">
        <f t="shared" si="123"/>
        <v>0.1355172</v>
      </c>
      <c r="S127" s="16">
        <f t="shared" si="124"/>
        <v>0.189541733387542</v>
      </c>
      <c r="T127" s="3">
        <v>0.01</v>
      </c>
      <c r="U127" s="17">
        <f t="shared" si="125"/>
        <v>0.00189541733387542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0.0118454173338754</v>
      </c>
      <c r="AU127" s="24">
        <f t="shared" si="129"/>
        <v>52.122</v>
      </c>
      <c r="AV127" s="1">
        <f t="shared" si="130"/>
        <v>0.26</v>
      </c>
      <c r="AW127" s="2">
        <f t="shared" si="131"/>
        <v>0.5</v>
      </c>
      <c r="AX127" s="1">
        <f t="shared" si="132"/>
        <v>537.761359622617</v>
      </c>
    </row>
    <row r="128" s="1" customFormat="1" ht="16.8" spans="1:50">
      <c r="A128" s="6"/>
      <c r="B128" s="6"/>
      <c r="C128" s="8">
        <v>5</v>
      </c>
      <c r="D128" s="9">
        <v>23.4785483870968</v>
      </c>
      <c r="E128" s="12">
        <f t="shared" si="133"/>
        <v>18.3056666666667</v>
      </c>
      <c r="F128" s="8" t="s">
        <v>111</v>
      </c>
      <c r="G128" s="6">
        <v>6</v>
      </c>
      <c r="H128" s="11">
        <f t="shared" si="116"/>
        <v>23.4785483870968</v>
      </c>
      <c r="I128" s="11">
        <f t="shared" si="117"/>
        <v>296.628548387097</v>
      </c>
      <c r="J128" s="11">
        <f t="shared" si="118"/>
        <v>0.292784861414951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1.02664390373831</v>
      </c>
      <c r="P128" s="11">
        <f t="shared" si="121"/>
        <v>0.300585793078525</v>
      </c>
      <c r="Q128" s="15">
        <f t="shared" si="122"/>
        <v>0.0781523062004166</v>
      </c>
      <c r="R128" s="11">
        <f t="shared" si="123"/>
        <v>0.1355172</v>
      </c>
      <c r="S128" s="16">
        <f t="shared" si="124"/>
        <v>0.576696583167425</v>
      </c>
      <c r="T128" s="3">
        <v>0.01</v>
      </c>
      <c r="U128" s="17">
        <f t="shared" si="125"/>
        <v>0.00576696583167425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0.0157169658316742</v>
      </c>
      <c r="AU128" s="24">
        <f t="shared" si="129"/>
        <v>52.122</v>
      </c>
      <c r="AV128" s="1">
        <f t="shared" si="130"/>
        <v>0.26</v>
      </c>
      <c r="AW128" s="2">
        <f t="shared" si="131"/>
        <v>0.5</v>
      </c>
      <c r="AX128" s="1">
        <f t="shared" si="132"/>
        <v>713.522932671393</v>
      </c>
    </row>
    <row r="129" s="1" customFormat="1" ht="16.8" spans="1:50">
      <c r="A129" s="6"/>
      <c r="B129" s="6"/>
      <c r="C129" s="8">
        <v>6</v>
      </c>
      <c r="D129" s="9">
        <v>27.2966666666667</v>
      </c>
      <c r="E129" s="12">
        <f t="shared" si="133"/>
        <v>23.4785483870968</v>
      </c>
      <c r="F129" s="8" t="s">
        <v>109</v>
      </c>
      <c r="G129" s="6">
        <v>7</v>
      </c>
      <c r="H129" s="11">
        <f t="shared" si="116"/>
        <v>27.2966666666667</v>
      </c>
      <c r="I129" s="11">
        <f t="shared" si="117"/>
        <v>300.446666666667</v>
      </c>
      <c r="J129" s="11">
        <f t="shared" si="118"/>
        <v>0.444335954211323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1.24727811065979</v>
      </c>
      <c r="P129" s="11">
        <f t="shared" si="121"/>
        <v>0.554210509466912</v>
      </c>
      <c r="Q129" s="15">
        <f t="shared" si="122"/>
        <v>0.144094732461397</v>
      </c>
      <c r="R129" s="11">
        <f t="shared" si="123"/>
        <v>0.1355172</v>
      </c>
      <c r="S129" s="16">
        <f t="shared" si="124"/>
        <v>1.06329478812577</v>
      </c>
      <c r="T129" s="3">
        <v>0.01</v>
      </c>
      <c r="U129" s="17">
        <f t="shared" si="125"/>
        <v>0.0106329478812577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0.0230829478812577</v>
      </c>
      <c r="AU129" s="24">
        <f t="shared" si="129"/>
        <v>52.122</v>
      </c>
      <c r="AV129" s="1">
        <f t="shared" si="130"/>
        <v>0.26</v>
      </c>
      <c r="AW129" s="2">
        <f t="shared" si="131"/>
        <v>0.5</v>
      </c>
      <c r="AX129" s="1">
        <f t="shared" si="132"/>
        <v>1047.92571564568</v>
      </c>
    </row>
    <row r="130" s="1" customFormat="1" ht="16.8" spans="1:50">
      <c r="A130" s="6"/>
      <c r="B130" s="6"/>
      <c r="C130" s="8">
        <v>7</v>
      </c>
      <c r="D130" s="9">
        <v>29.7363225806452</v>
      </c>
      <c r="E130" s="12">
        <f t="shared" si="133"/>
        <v>27.2966666666667</v>
      </c>
      <c r="F130" s="8" t="s">
        <v>109</v>
      </c>
      <c r="G130" s="6">
        <v>8</v>
      </c>
      <c r="H130" s="11">
        <f t="shared" si="116"/>
        <v>29.7363225806452</v>
      </c>
      <c r="I130" s="11">
        <f t="shared" si="117"/>
        <v>302.886322580645</v>
      </c>
      <c r="J130" s="11">
        <f t="shared" si="118"/>
        <v>0.576868915224157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1.21428760119287</v>
      </c>
      <c r="P130" s="11">
        <f t="shared" si="121"/>
        <v>0.700484771270277</v>
      </c>
      <c r="Q130" s="15">
        <f t="shared" si="122"/>
        <v>0.182126040530272</v>
      </c>
      <c r="R130" s="11">
        <f t="shared" si="123"/>
        <v>0.1355172</v>
      </c>
      <c r="S130" s="16">
        <f t="shared" si="124"/>
        <v>1.3439330249612</v>
      </c>
      <c r="T130" s="3">
        <v>0.01</v>
      </c>
      <c r="U130" s="17">
        <f t="shared" si="125"/>
        <v>0.013439330249612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0.025889330249612</v>
      </c>
      <c r="AU130" s="24">
        <f t="shared" si="129"/>
        <v>52.122</v>
      </c>
      <c r="AV130" s="1">
        <f t="shared" si="130"/>
        <v>0.26</v>
      </c>
      <c r="AW130" s="2">
        <f t="shared" si="131"/>
        <v>0.5</v>
      </c>
      <c r="AX130" s="1">
        <f t="shared" si="132"/>
        <v>1175.33059767641</v>
      </c>
    </row>
    <row r="131" s="1" customFormat="1" ht="16.8" spans="1:50">
      <c r="A131" s="6"/>
      <c r="B131" s="6"/>
      <c r="C131" s="8">
        <v>8</v>
      </c>
      <c r="D131" s="9">
        <v>28.711935483871</v>
      </c>
      <c r="E131" s="12">
        <f t="shared" si="133"/>
        <v>29.7363225806452</v>
      </c>
      <c r="F131" s="8" t="s">
        <v>109</v>
      </c>
      <c r="G131" s="6">
        <v>9</v>
      </c>
      <c r="H131" s="11">
        <f t="shared" si="116"/>
        <v>28.711935483871</v>
      </c>
      <c r="I131" s="11">
        <f t="shared" si="117"/>
        <v>301.861935483871</v>
      </c>
      <c r="J131" s="11">
        <f t="shared" si="118"/>
        <v>0.517248451170974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1.0350228299226</v>
      </c>
      <c r="P131" s="11">
        <f t="shared" si="121"/>
        <v>0.535363955704062</v>
      </c>
      <c r="Q131" s="15">
        <f t="shared" si="122"/>
        <v>0.139194628483056</v>
      </c>
      <c r="R131" s="11">
        <f t="shared" si="123"/>
        <v>0.1355172</v>
      </c>
      <c r="S131" s="16">
        <f t="shared" si="124"/>
        <v>1.02713624900054</v>
      </c>
      <c r="T131" s="3">
        <v>0.01</v>
      </c>
      <c r="U131" s="17">
        <f t="shared" si="125"/>
        <v>0.0102713624900054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0.0202213624900054</v>
      </c>
      <c r="AU131" s="24">
        <f t="shared" si="129"/>
        <v>52.122</v>
      </c>
      <c r="AV131" s="1">
        <f t="shared" si="130"/>
        <v>0.26</v>
      </c>
      <c r="AW131" s="2">
        <f t="shared" si="131"/>
        <v>0.5</v>
      </c>
      <c r="AX131" s="1">
        <f t="shared" si="132"/>
        <v>918.014712318238</v>
      </c>
    </row>
    <row r="132" s="1" customFormat="1" ht="16.8" spans="1:50">
      <c r="A132" s="6"/>
      <c r="B132" s="6"/>
      <c r="C132" s="8">
        <v>9</v>
      </c>
      <c r="D132" s="9">
        <v>28.3466333333333</v>
      </c>
      <c r="E132" s="12">
        <f t="shared" si="133"/>
        <v>28.711935483871</v>
      </c>
      <c r="F132" s="8" t="s">
        <v>109</v>
      </c>
      <c r="G132" s="6">
        <v>10</v>
      </c>
      <c r="H132" s="11">
        <f t="shared" si="116"/>
        <v>28.3466333333333</v>
      </c>
      <c r="I132" s="11">
        <f t="shared" si="117"/>
        <v>301.496633333333</v>
      </c>
      <c r="J132" s="11">
        <f t="shared" si="118"/>
        <v>0.497423256710838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1.02087887421854</v>
      </c>
      <c r="P132" s="11">
        <f t="shared" si="121"/>
        <v>0.507808894321077</v>
      </c>
      <c r="Q132" s="15">
        <f t="shared" si="122"/>
        <v>0.13203031252348</v>
      </c>
      <c r="R132" s="11">
        <f t="shared" si="123"/>
        <v>0.1355172</v>
      </c>
      <c r="S132" s="16">
        <f t="shared" si="124"/>
        <v>0.974269779212381</v>
      </c>
      <c r="T132" s="3">
        <v>0.01</v>
      </c>
      <c r="U132" s="17">
        <f t="shared" si="125"/>
        <v>0.00974269779212381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0.0196926977921238</v>
      </c>
      <c r="AU132" s="24">
        <f t="shared" si="129"/>
        <v>52.122</v>
      </c>
      <c r="AV132" s="1">
        <f t="shared" si="130"/>
        <v>0.26</v>
      </c>
      <c r="AW132" s="2">
        <f t="shared" si="131"/>
        <v>0.5</v>
      </c>
      <c r="AX132" s="1">
        <f t="shared" si="132"/>
        <v>894.014253853658</v>
      </c>
    </row>
    <row r="133" s="1" customFormat="1" ht="16.8" spans="1:50">
      <c r="A133" s="6"/>
      <c r="B133" s="6"/>
      <c r="C133" s="8">
        <v>10</v>
      </c>
      <c r="D133" s="9">
        <v>20.1916451612903</v>
      </c>
      <c r="E133" s="12">
        <f t="shared" si="133"/>
        <v>28.3466333333333</v>
      </c>
      <c r="F133" s="8" t="s">
        <v>109</v>
      </c>
      <c r="G133" s="6">
        <v>11</v>
      </c>
      <c r="H133" s="11">
        <f t="shared" si="116"/>
        <v>20.1916451612903</v>
      </c>
      <c r="I133" s="11">
        <f t="shared" si="117"/>
        <v>293.34164516129</v>
      </c>
      <c r="J133" s="11">
        <f t="shared" si="118"/>
        <v>0.202681229518252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0.487416480902585</v>
      </c>
      <c r="O133" s="11">
        <f t="shared" si="134"/>
        <v>0.546873498994873</v>
      </c>
      <c r="P133" s="11">
        <f t="shared" si="121"/>
        <v>0.110840993167229</v>
      </c>
      <c r="Q133" s="15">
        <f t="shared" si="122"/>
        <v>0.0288186582234797</v>
      </c>
      <c r="R133" s="11">
        <f t="shared" si="123"/>
        <v>0.1355172</v>
      </c>
      <c r="S133" s="16">
        <f t="shared" si="124"/>
        <v>0.212656830450154</v>
      </c>
      <c r="T133" s="3">
        <v>0.01</v>
      </c>
      <c r="U133" s="17">
        <f t="shared" si="125"/>
        <v>0.00212656830450154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0.00957656830450154</v>
      </c>
      <c r="AU133" s="24">
        <f t="shared" si="129"/>
        <v>52.122</v>
      </c>
      <c r="AV133" s="1">
        <f t="shared" si="130"/>
        <v>0.26</v>
      </c>
      <c r="AW133" s="2">
        <f t="shared" si="131"/>
        <v>0.5</v>
      </c>
      <c r="AX133" s="1">
        <f t="shared" si="132"/>
        <v>434.759556948657</v>
      </c>
    </row>
    <row r="134" s="1" customFormat="1" ht="16.8" spans="1:51">
      <c r="A134" s="6"/>
      <c r="B134" s="6"/>
      <c r="C134" s="8">
        <v>11</v>
      </c>
      <c r="D134" s="9">
        <v>14.0986</v>
      </c>
      <c r="E134" s="12">
        <f t="shared" si="133"/>
        <v>20.1916451612903</v>
      </c>
      <c r="F134" s="8" t="s">
        <v>111</v>
      </c>
      <c r="G134" s="6">
        <v>12</v>
      </c>
      <c r="H134" s="11">
        <f t="shared" si="116"/>
        <v>14.0986</v>
      </c>
      <c r="I134" s="11">
        <f t="shared" si="117"/>
        <v>287.2486</v>
      </c>
      <c r="J134" s="11">
        <f t="shared" si="118"/>
        <v>0.100239277758892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0.957252505827644</v>
      </c>
      <c r="P134" s="11">
        <f t="shared" si="121"/>
        <v>0.0959542998170524</v>
      </c>
      <c r="Q134" s="15">
        <f t="shared" si="122"/>
        <v>0.0249481179524336</v>
      </c>
      <c r="R134" s="11">
        <f t="shared" si="123"/>
        <v>0.1355172</v>
      </c>
      <c r="S134" s="16">
        <f t="shared" si="124"/>
        <v>0.184095583087856</v>
      </c>
      <c r="T134" s="3">
        <v>0.01</v>
      </c>
      <c r="U134" s="17">
        <f t="shared" si="125"/>
        <v>0.00184095583087856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0.00929095583087856</v>
      </c>
      <c r="AU134" s="24">
        <f t="shared" si="129"/>
        <v>52.122</v>
      </c>
      <c r="AV134" s="1">
        <f t="shared" si="130"/>
        <v>0.26</v>
      </c>
      <c r="AW134" s="2">
        <f t="shared" si="131"/>
        <v>0.5</v>
      </c>
      <c r="AX134" s="1">
        <f t="shared" si="132"/>
        <v>421.793247040653</v>
      </c>
      <c r="AY134" s="1">
        <f>SUM(AX123:AX134)</f>
        <v>7623.68928672358</v>
      </c>
    </row>
    <row r="135" s="1" customFormat="1" ht="16.8" spans="1:46">
      <c r="A135" s="6"/>
      <c r="B135" s="6"/>
      <c r="C135" s="8">
        <v>12</v>
      </c>
      <c r="D135" s="9">
        <v>9.60222580645161</v>
      </c>
      <c r="E135" s="12">
        <f t="shared" si="133"/>
        <v>14.0986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8.07283870967742</v>
      </c>
      <c r="E139" s="8"/>
      <c r="F139" s="8"/>
      <c r="G139" s="6">
        <v>1</v>
      </c>
      <c r="H139" s="11">
        <f t="shared" ref="H139:H150" si="135">E140</f>
        <v>8.07283870967742</v>
      </c>
      <c r="I139" s="11">
        <f t="shared" ref="I139:I150" si="136">H139+273.15</f>
        <v>281.222838709677</v>
      </c>
      <c r="J139" s="11">
        <f t="shared" ref="J139:J150" si="137">EXP(($C$18*(I139-$C$16))/($C$19*I139*$C$16))</f>
        <v>0.0484850189400641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0.0138036848922363</v>
      </c>
      <c r="Q139" s="15">
        <f t="shared" ref="Q139:Q150" si="141">P139*$B$125</f>
        <v>0.00358895807198143</v>
      </c>
      <c r="R139" s="11">
        <f t="shared" ref="R139:R150" si="142">L139*$B$125</f>
        <v>0.074022</v>
      </c>
      <c r="S139" s="16">
        <f t="shared" ref="S139:S150" si="143">Q139/R139</f>
        <v>0.0484850189400641</v>
      </c>
      <c r="T139" s="3">
        <v>0.01</v>
      </c>
      <c r="U139" s="17">
        <f t="shared" ref="U139:U150" si="144">S139*T139</f>
        <v>0.000484850189400641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0.00597485018940064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29.6321141682275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7.65645161290322</v>
      </c>
      <c r="E140" s="12">
        <f t="shared" ref="E140:E151" si="154">D139</f>
        <v>8.07283870967742</v>
      </c>
      <c r="F140" s="8" t="s">
        <v>109</v>
      </c>
      <c r="G140" s="6">
        <v>2</v>
      </c>
      <c r="H140" s="11">
        <f t="shared" si="135"/>
        <v>7.65645161290322</v>
      </c>
      <c r="I140" s="11">
        <f t="shared" si="136"/>
        <v>280.806451612903</v>
      </c>
      <c r="J140" s="11">
        <f t="shared" si="137"/>
        <v>0.0460586195034919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0.555596315107764</v>
      </c>
      <c r="P140" s="11">
        <f t="shared" si="140"/>
        <v>0.0255899992750907</v>
      </c>
      <c r="Q140" s="15">
        <f t="shared" si="141"/>
        <v>0.00665339981152358</v>
      </c>
      <c r="R140" s="11">
        <f t="shared" si="142"/>
        <v>0.074022</v>
      </c>
      <c r="S140" s="16">
        <f t="shared" si="143"/>
        <v>0.0898840859680038</v>
      </c>
      <c r="T140" s="3">
        <v>0.01</v>
      </c>
      <c r="U140" s="17">
        <f t="shared" si="144"/>
        <v>0.000898840859680038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0.00638884085968004</v>
      </c>
      <c r="AU140" s="24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31.6852901337208</v>
      </c>
      <c r="AZ140" s="2">
        <f t="shared" si="152"/>
        <v>0</v>
      </c>
      <c r="BA140" s="1">
        <f t="shared" si="153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13.2884285714286</v>
      </c>
      <c r="E141" s="12">
        <f t="shared" si="154"/>
        <v>7.65645161290322</v>
      </c>
      <c r="F141" s="8" t="s">
        <v>109</v>
      </c>
      <c r="G141" s="6">
        <v>3</v>
      </c>
      <c r="H141" s="11">
        <f t="shared" si="135"/>
        <v>13.2884285714286</v>
      </c>
      <c r="I141" s="11">
        <f t="shared" si="136"/>
        <v>286.438428571429</v>
      </c>
      <c r="J141" s="11">
        <f t="shared" si="137"/>
        <v>0.0910751985693216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0.814706315832673</v>
      </c>
      <c r="P141" s="11">
        <f t="shared" si="140"/>
        <v>0.0741995394901411</v>
      </c>
      <c r="Q141" s="15">
        <f t="shared" si="141"/>
        <v>0.0192918802674367</v>
      </c>
      <c r="R141" s="11">
        <f t="shared" si="142"/>
        <v>0.074022</v>
      </c>
      <c r="S141" s="16">
        <f t="shared" si="143"/>
        <v>0.260623602002603</v>
      </c>
      <c r="T141" s="3">
        <v>0.01</v>
      </c>
      <c r="U141" s="17">
        <f t="shared" si="144"/>
        <v>0.00260623602002603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0.00809623602002603</v>
      </c>
      <c r="AU141" s="24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40.1530720391826</v>
      </c>
      <c r="AZ141" s="2">
        <f t="shared" si="152"/>
        <v>0</v>
      </c>
      <c r="BA141" s="1">
        <f t="shared" si="153"/>
        <v>0</v>
      </c>
    </row>
    <row r="142" s="1" customFormat="1" ht="16.8" spans="1:53">
      <c r="A142" s="6"/>
      <c r="B142" s="6"/>
      <c r="C142" s="8">
        <v>3</v>
      </c>
      <c r="D142" s="9">
        <v>15.3122580645161</v>
      </c>
      <c r="E142" s="12">
        <f t="shared" si="154"/>
        <v>13.2884285714286</v>
      </c>
      <c r="F142" s="8" t="s">
        <v>109</v>
      </c>
      <c r="G142" s="6">
        <v>4</v>
      </c>
      <c r="H142" s="11">
        <f t="shared" si="135"/>
        <v>15.3122580645161</v>
      </c>
      <c r="I142" s="11">
        <f t="shared" si="136"/>
        <v>288.462258064516</v>
      </c>
      <c r="J142" s="11">
        <f t="shared" si="137"/>
        <v>0.115604525160073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1.02520677634253</v>
      </c>
      <c r="P142" s="11">
        <f t="shared" si="140"/>
        <v>0.118518542569967</v>
      </c>
      <c r="Q142" s="15">
        <f t="shared" si="141"/>
        <v>0.0308148210681914</v>
      </c>
      <c r="R142" s="11">
        <f t="shared" si="142"/>
        <v>0.074022</v>
      </c>
      <c r="S142" s="16">
        <f t="shared" si="143"/>
        <v>0.41629273821555</v>
      </c>
      <c r="T142" s="3">
        <v>0.01</v>
      </c>
      <c r="U142" s="17">
        <f t="shared" si="144"/>
        <v>0.0041629273821555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0.0141129273821555</v>
      </c>
      <c r="AU142" s="24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69.9926964156883</v>
      </c>
      <c r="AZ142" s="2">
        <f t="shared" si="152"/>
        <v>0</v>
      </c>
      <c r="BA142" s="1">
        <f t="shared" si="153"/>
        <v>0</v>
      </c>
    </row>
    <row r="143" s="1" customFormat="1" ht="16.8" spans="1:53">
      <c r="A143" s="6"/>
      <c r="B143" s="6"/>
      <c r="C143" s="8">
        <v>4</v>
      </c>
      <c r="D143" s="9">
        <v>18.3056666666667</v>
      </c>
      <c r="E143" s="12">
        <f t="shared" si="154"/>
        <v>15.3122580645161</v>
      </c>
      <c r="F143" s="8" t="s">
        <v>109</v>
      </c>
      <c r="G143" s="6">
        <v>5</v>
      </c>
      <c r="H143" s="11">
        <f t="shared" si="135"/>
        <v>18.3056666666667</v>
      </c>
      <c r="I143" s="11">
        <f t="shared" si="136"/>
        <v>291.455666666667</v>
      </c>
      <c r="J143" s="11">
        <f t="shared" si="137"/>
        <v>0.163505772683923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0.861353822083937</v>
      </c>
      <c r="O143" s="11">
        <f t="shared" si="155"/>
        <v>0.330034411688628</v>
      </c>
      <c r="P143" s="11">
        <f t="shared" si="140"/>
        <v>0.0539625314954332</v>
      </c>
      <c r="Q143" s="15">
        <f t="shared" si="141"/>
        <v>0.0140302581888126</v>
      </c>
      <c r="R143" s="11">
        <f t="shared" si="142"/>
        <v>0.074022</v>
      </c>
      <c r="S143" s="16">
        <f t="shared" si="143"/>
        <v>0.189541733387542</v>
      </c>
      <c r="T143" s="3">
        <v>0.01</v>
      </c>
      <c r="U143" s="17">
        <f t="shared" si="144"/>
        <v>0.00189541733387542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0.0118454173338754</v>
      </c>
      <c r="AU143" s="24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58.7470392865044</v>
      </c>
      <c r="AZ143" s="2">
        <f t="shared" si="152"/>
        <v>0</v>
      </c>
      <c r="BA143" s="1">
        <f t="shared" si="153"/>
        <v>0</v>
      </c>
    </row>
    <row r="144" s="1" customFormat="1" ht="16.8" spans="1:53">
      <c r="A144" s="6"/>
      <c r="B144" s="6"/>
      <c r="C144" s="8">
        <v>5</v>
      </c>
      <c r="D144" s="9">
        <v>23.4785483870968</v>
      </c>
      <c r="E144" s="12">
        <f t="shared" si="154"/>
        <v>18.3056666666667</v>
      </c>
      <c r="F144" s="8" t="s">
        <v>111</v>
      </c>
      <c r="G144" s="6">
        <v>6</v>
      </c>
      <c r="H144" s="11">
        <f t="shared" si="135"/>
        <v>23.4785483870968</v>
      </c>
      <c r="I144" s="11">
        <f t="shared" si="136"/>
        <v>296.628548387097</v>
      </c>
      <c r="J144" s="11">
        <f t="shared" si="137"/>
        <v>0.292784861414951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0.560771880193195</v>
      </c>
      <c r="P144" s="11">
        <f t="shared" si="140"/>
        <v>0.164185517227766</v>
      </c>
      <c r="Q144" s="15">
        <f t="shared" si="141"/>
        <v>0.0426882344792191</v>
      </c>
      <c r="R144" s="11">
        <f t="shared" si="142"/>
        <v>0.074022</v>
      </c>
      <c r="S144" s="16">
        <f t="shared" si="143"/>
        <v>0.576696583167425</v>
      </c>
      <c r="T144" s="3">
        <v>0.01</v>
      </c>
      <c r="U144" s="17">
        <f t="shared" si="144"/>
        <v>0.00576696583167425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0.0157169658316742</v>
      </c>
      <c r="AU144" s="24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77.9478834010766</v>
      </c>
      <c r="AZ144" s="2">
        <f t="shared" si="152"/>
        <v>0</v>
      </c>
      <c r="BA144" s="1">
        <f t="shared" si="153"/>
        <v>0</v>
      </c>
    </row>
    <row r="145" s="1" customFormat="1" ht="16.8" spans="1:53">
      <c r="A145" s="6"/>
      <c r="B145" s="6"/>
      <c r="C145" s="8">
        <v>6</v>
      </c>
      <c r="D145" s="9">
        <v>27.2966666666667</v>
      </c>
      <c r="E145" s="12">
        <f t="shared" si="154"/>
        <v>23.4785483870968</v>
      </c>
      <c r="F145" s="8" t="s">
        <v>109</v>
      </c>
      <c r="G145" s="6">
        <v>7</v>
      </c>
      <c r="H145" s="11">
        <f t="shared" si="135"/>
        <v>27.2966666666667</v>
      </c>
      <c r="I145" s="11">
        <f t="shared" si="136"/>
        <v>300.446666666667</v>
      </c>
      <c r="J145" s="11">
        <f t="shared" si="137"/>
        <v>0.444335954211323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0.681286362965429</v>
      </c>
      <c r="P145" s="11">
        <f t="shared" si="140"/>
        <v>0.302720026179406</v>
      </c>
      <c r="Q145" s="15">
        <f t="shared" si="141"/>
        <v>0.0787072068066455</v>
      </c>
      <c r="R145" s="11">
        <f t="shared" si="142"/>
        <v>0.074022</v>
      </c>
      <c r="S145" s="16">
        <f t="shared" si="143"/>
        <v>1.06329478812577</v>
      </c>
      <c r="T145" s="3">
        <v>0.01</v>
      </c>
      <c r="U145" s="17">
        <f t="shared" si="144"/>
        <v>0.0106329478812577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0.0255329478812577</v>
      </c>
      <c r="AU145" s="24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126.629991160453</v>
      </c>
      <c r="AZ145" s="2">
        <f t="shared" si="152"/>
        <v>0</v>
      </c>
      <c r="BA145" s="1">
        <f t="shared" si="153"/>
        <v>0</v>
      </c>
    </row>
    <row r="146" s="1" customFormat="1" ht="16.8" spans="1:53">
      <c r="A146" s="6"/>
      <c r="B146" s="6"/>
      <c r="C146" s="8">
        <v>7</v>
      </c>
      <c r="D146" s="9">
        <v>29.7363225806452</v>
      </c>
      <c r="E146" s="12">
        <f t="shared" si="154"/>
        <v>27.2966666666667</v>
      </c>
      <c r="F146" s="8" t="s">
        <v>109</v>
      </c>
      <c r="G146" s="6">
        <v>8</v>
      </c>
      <c r="H146" s="11">
        <f t="shared" si="135"/>
        <v>29.7363225806452</v>
      </c>
      <c r="I146" s="11">
        <f t="shared" si="136"/>
        <v>302.886322580645</v>
      </c>
      <c r="J146" s="11">
        <f t="shared" si="137"/>
        <v>0.576868915224157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0.663266336786024</v>
      </c>
      <c r="P146" s="11">
        <f t="shared" si="140"/>
        <v>0.382617732206454</v>
      </c>
      <c r="Q146" s="15">
        <f t="shared" si="141"/>
        <v>0.099480610373678</v>
      </c>
      <c r="R146" s="11">
        <f t="shared" si="142"/>
        <v>0.074022</v>
      </c>
      <c r="S146" s="16">
        <f t="shared" si="143"/>
        <v>1.3439330249612</v>
      </c>
      <c r="T146" s="3">
        <v>0.01</v>
      </c>
      <c r="U146" s="17">
        <f t="shared" si="144"/>
        <v>0.013439330249612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0.028339330249612</v>
      </c>
      <c r="AU146" s="24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140.548171550364</v>
      </c>
      <c r="AZ146" s="2">
        <f t="shared" si="152"/>
        <v>0</v>
      </c>
      <c r="BA146" s="1">
        <f t="shared" si="153"/>
        <v>0</v>
      </c>
    </row>
    <row r="147" s="1" customFormat="1" ht="16.8" spans="1:53">
      <c r="A147" s="6"/>
      <c r="B147" s="6"/>
      <c r="C147" s="8">
        <v>8</v>
      </c>
      <c r="D147" s="9">
        <v>28.711935483871</v>
      </c>
      <c r="E147" s="12">
        <f t="shared" si="154"/>
        <v>29.7363225806452</v>
      </c>
      <c r="F147" s="8" t="s">
        <v>109</v>
      </c>
      <c r="G147" s="6">
        <v>9</v>
      </c>
      <c r="H147" s="11">
        <f t="shared" si="135"/>
        <v>28.711935483871</v>
      </c>
      <c r="I147" s="11">
        <f t="shared" si="136"/>
        <v>301.861935483871</v>
      </c>
      <c r="J147" s="11">
        <f t="shared" si="137"/>
        <v>0.517248451170974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0.56534860457957</v>
      </c>
      <c r="P147" s="11">
        <f t="shared" si="140"/>
        <v>0.292425690090454</v>
      </c>
      <c r="Q147" s="15">
        <f t="shared" si="141"/>
        <v>0.076030679423518</v>
      </c>
      <c r="R147" s="11">
        <f t="shared" si="142"/>
        <v>0.074022</v>
      </c>
      <c r="S147" s="16">
        <f t="shared" si="143"/>
        <v>1.02713624900054</v>
      </c>
      <c r="T147" s="3">
        <v>0.01</v>
      </c>
      <c r="U147" s="17">
        <f t="shared" si="144"/>
        <v>0.0102713624900054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0.0202213624900054</v>
      </c>
      <c r="AU147" s="24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100.287321513757</v>
      </c>
      <c r="AZ147" s="2">
        <f t="shared" si="152"/>
        <v>0</v>
      </c>
      <c r="BA147" s="1">
        <f t="shared" si="153"/>
        <v>0</v>
      </c>
    </row>
    <row r="148" s="1" customFormat="1" ht="16.8" spans="1:53">
      <c r="A148" s="6"/>
      <c r="B148" s="6"/>
      <c r="C148" s="8">
        <v>9</v>
      </c>
      <c r="D148" s="9">
        <v>28.3466333333333</v>
      </c>
      <c r="E148" s="12">
        <f t="shared" si="154"/>
        <v>28.711935483871</v>
      </c>
      <c r="F148" s="8" t="s">
        <v>109</v>
      </c>
      <c r="G148" s="6">
        <v>10</v>
      </c>
      <c r="H148" s="11">
        <f t="shared" si="135"/>
        <v>28.3466333333333</v>
      </c>
      <c r="I148" s="11">
        <f t="shared" si="136"/>
        <v>301.496633333333</v>
      </c>
      <c r="J148" s="11">
        <f t="shared" si="137"/>
        <v>0.497423256710838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0.557622914489116</v>
      </c>
      <c r="P148" s="11">
        <f t="shared" si="140"/>
        <v>0.277374606141765</v>
      </c>
      <c r="Q148" s="15">
        <f t="shared" si="141"/>
        <v>0.0721173975968589</v>
      </c>
      <c r="R148" s="11">
        <f t="shared" si="142"/>
        <v>0.074022</v>
      </c>
      <c r="S148" s="16">
        <f t="shared" si="143"/>
        <v>0.974269779212382</v>
      </c>
      <c r="T148" s="3">
        <v>0.01</v>
      </c>
      <c r="U148" s="17">
        <f t="shared" si="144"/>
        <v>0.00974269779212382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0.0196926977921238</v>
      </c>
      <c r="AU148" s="24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97.6654226898954</v>
      </c>
      <c r="AZ148" s="2">
        <f t="shared" si="152"/>
        <v>0</v>
      </c>
      <c r="BA148" s="1">
        <f t="shared" si="153"/>
        <v>0</v>
      </c>
    </row>
    <row r="149" s="1" customFormat="1" ht="16.8" spans="1:53">
      <c r="A149" s="6"/>
      <c r="B149" s="6"/>
      <c r="C149" s="8">
        <v>10</v>
      </c>
      <c r="D149" s="9">
        <v>20.1916451612903</v>
      </c>
      <c r="E149" s="12">
        <f t="shared" si="154"/>
        <v>28.3466333333333</v>
      </c>
      <c r="F149" s="8" t="s">
        <v>109</v>
      </c>
      <c r="G149" s="6">
        <v>11</v>
      </c>
      <c r="H149" s="11">
        <f t="shared" si="135"/>
        <v>20.1916451612903</v>
      </c>
      <c r="I149" s="11">
        <f t="shared" si="136"/>
        <v>293.34164516129</v>
      </c>
      <c r="J149" s="11">
        <f t="shared" si="137"/>
        <v>0.202681229518252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0.266235892929983</v>
      </c>
      <c r="O149" s="11">
        <f t="shared" si="155"/>
        <v>0.298712415417367</v>
      </c>
      <c r="P149" s="11">
        <f t="shared" si="140"/>
        <v>0.0605433996291589</v>
      </c>
      <c r="Q149" s="15">
        <f t="shared" si="141"/>
        <v>0.0157412839035813</v>
      </c>
      <c r="R149" s="11">
        <f t="shared" si="142"/>
        <v>0.074022</v>
      </c>
      <c r="S149" s="16">
        <f t="shared" si="143"/>
        <v>0.212656830450154</v>
      </c>
      <c r="T149" s="3">
        <v>0.01</v>
      </c>
      <c r="U149" s="17">
        <f t="shared" si="144"/>
        <v>0.00212656830450154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0.00761656830450154</v>
      </c>
      <c r="AU149" s="24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37.7741724753995</v>
      </c>
      <c r="AZ149" s="2">
        <f t="shared" si="152"/>
        <v>0</v>
      </c>
      <c r="BA149" s="1">
        <f t="shared" si="153"/>
        <v>0</v>
      </c>
    </row>
    <row r="150" s="1" customFormat="1" ht="16.8" spans="1:54">
      <c r="A150" s="6"/>
      <c r="B150" s="6"/>
      <c r="C150" s="8">
        <v>11</v>
      </c>
      <c r="D150" s="9">
        <v>14.0986</v>
      </c>
      <c r="E150" s="12">
        <f t="shared" si="154"/>
        <v>20.1916451612903</v>
      </c>
      <c r="F150" s="8" t="s">
        <v>111</v>
      </c>
      <c r="G150" s="6">
        <v>12</v>
      </c>
      <c r="H150" s="11">
        <f t="shared" si="135"/>
        <v>14.0986</v>
      </c>
      <c r="I150" s="11">
        <f t="shared" si="136"/>
        <v>287.2486</v>
      </c>
      <c r="J150" s="11">
        <f t="shared" si="137"/>
        <v>0.100239277758892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0.522869015788209</v>
      </c>
      <c r="P150" s="11">
        <f t="shared" si="140"/>
        <v>0.0524120125051127</v>
      </c>
      <c r="Q150" s="15">
        <f t="shared" si="141"/>
        <v>0.0136271232513293</v>
      </c>
      <c r="R150" s="11">
        <f t="shared" si="142"/>
        <v>0.074022</v>
      </c>
      <c r="S150" s="16">
        <f t="shared" si="143"/>
        <v>0.184095583087856</v>
      </c>
      <c r="T150" s="3">
        <v>0.01</v>
      </c>
      <c r="U150" s="17">
        <f t="shared" si="144"/>
        <v>0.00184095583087856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0.00733095583087856</v>
      </c>
      <c r="AU150" s="24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36.3576848383906</v>
      </c>
      <c r="AY150" s="1">
        <f>SUM(AX139:AX150)</f>
        <v>847.42085967266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9.60222580645161</v>
      </c>
      <c r="E151" s="12">
        <f t="shared" si="154"/>
        <v>14.0986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I22" sqref="I22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5" width="8.88461538461539" style="1"/>
    <col min="26" max="26" width="10.7788461538462" style="1" customWidth="1"/>
    <col min="27" max="27" width="9" style="1" customWidth="1"/>
    <col min="28" max="28" width="15.6634615384615" style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5.663461538461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300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83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420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2375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5100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0.7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2.6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136085160.368135</v>
      </c>
      <c r="J16" s="10" t="s">
        <v>35</v>
      </c>
      <c r="K16" s="10">
        <f>I16/(10000*1000)</f>
        <v>13.6085160368135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1268.01</v>
      </c>
      <c r="C29" s="8" t="s">
        <v>108</v>
      </c>
      <c r="D29" s="9">
        <v>0.256290322580645</v>
      </c>
      <c r="E29" s="8"/>
      <c r="F29" s="8"/>
      <c r="G29" s="6">
        <v>1</v>
      </c>
      <c r="H29" s="11">
        <f t="shared" ref="H29:H40" si="0">E30</f>
        <v>0.256290322580645</v>
      </c>
      <c r="I29" s="11">
        <f t="shared" ref="I29:I40" si="1">H29+273.15</f>
        <v>273.406290322581</v>
      </c>
      <c r="J29" s="11">
        <f t="shared" ref="J29:J40" si="2">EXP(($C$18*(I29-$C$16))/($C$19*I29*$C$16))</f>
        <v>0.0180185107142034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0.0190397098089308</v>
      </c>
      <c r="Q29" s="15">
        <f t="shared" ref="Q29:Q40" si="6">P29*$B$31</f>
        <v>0.0045695303541434</v>
      </c>
      <c r="R29" s="11">
        <f t="shared" ref="R29:R40" si="7">L29*$B$31</f>
        <v>0.253602</v>
      </c>
      <c r="S29" s="16">
        <f t="shared" ref="S29:S40" si="8">Q29/R29</f>
        <v>0.0180185107142034</v>
      </c>
      <c r="T29" s="3">
        <v>0.01</v>
      </c>
      <c r="U29" s="17">
        <f t="shared" ref="U29:U40" si="9">S29*T29</f>
        <v>0.000180185107142034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0.022080185107142</v>
      </c>
      <c r="AR29" s="24">
        <f t="shared" ref="AR29:AR40" si="15">$B$29/12</f>
        <v>105.6675</v>
      </c>
      <c r="AS29" s="1">
        <f t="shared" ref="AS29:AS40" si="16">$B$31</f>
        <v>0.24</v>
      </c>
      <c r="AT29" s="2">
        <f>$E$4/12</f>
        <v>6.91666666666667</v>
      </c>
      <c r="AU29" s="1">
        <f t="shared" ref="AU29:AU40" si="17">AT29*10000*AS29*0.67*AR29*AQ29</f>
        <v>25949.3828289949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-0.252354838709677</v>
      </c>
      <c r="E30" s="12">
        <f t="shared" ref="E30:E41" si="18">D29</f>
        <v>0.256290322580645</v>
      </c>
      <c r="F30" s="8" t="s">
        <v>109</v>
      </c>
      <c r="G30" s="6">
        <v>2</v>
      </c>
      <c r="H30" s="11">
        <f t="shared" si="0"/>
        <v>-0.252354838709677</v>
      </c>
      <c r="I30" s="11">
        <f t="shared" si="1"/>
        <v>272.89764516129</v>
      </c>
      <c r="J30" s="11">
        <f t="shared" si="2"/>
        <v>0.0168613137930478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2.09431029019107</v>
      </c>
      <c r="P30" s="11">
        <f t="shared" si="5"/>
        <v>0.0353128229829207</v>
      </c>
      <c r="Q30" s="15">
        <f t="shared" si="6"/>
        <v>0.00847507751590097</v>
      </c>
      <c r="R30" s="11">
        <f t="shared" si="7"/>
        <v>0.253602</v>
      </c>
      <c r="S30" s="16">
        <f t="shared" si="8"/>
        <v>0.0334188118228601</v>
      </c>
      <c r="T30" s="3">
        <v>0.01</v>
      </c>
      <c r="U30" s="17">
        <f t="shared" si="9"/>
        <v>0.000334188118228601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0.0222341881182286</v>
      </c>
      <c r="AR30" s="24">
        <f t="shared" si="15"/>
        <v>105.6675</v>
      </c>
      <c r="AS30" s="1">
        <f t="shared" si="16"/>
        <v>0.24</v>
      </c>
      <c r="AT30" s="2">
        <f>$E$4/12</f>
        <v>6.91666666666667</v>
      </c>
      <c r="AU30" s="1">
        <f t="shared" si="17"/>
        <v>26130.372393716</v>
      </c>
    </row>
    <row r="31" s="1" customFormat="1" ht="16.8" spans="1:47">
      <c r="A31" s="6" t="s">
        <v>72</v>
      </c>
      <c r="B31" s="6">
        <f>G4</f>
        <v>0.24</v>
      </c>
      <c r="C31" s="8">
        <v>2</v>
      </c>
      <c r="D31" s="9">
        <v>5.75146428571429</v>
      </c>
      <c r="E31" s="12">
        <f t="shared" si="18"/>
        <v>-0.252354838709677</v>
      </c>
      <c r="F31" s="8" t="s">
        <v>109</v>
      </c>
      <c r="G31" s="6">
        <v>3</v>
      </c>
      <c r="H31" s="11">
        <f t="shared" si="0"/>
        <v>5.75146428571429</v>
      </c>
      <c r="I31" s="11">
        <f t="shared" si="1"/>
        <v>278.901464285714</v>
      </c>
      <c r="J31" s="11">
        <f t="shared" si="2"/>
        <v>0.0363457649180211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3.11567246720815</v>
      </c>
      <c r="P31" s="11">
        <f t="shared" si="5"/>
        <v>0.113241499054698</v>
      </c>
      <c r="Q31" s="15">
        <f t="shared" si="6"/>
        <v>0.0271779597731276</v>
      </c>
      <c r="R31" s="11">
        <f t="shared" si="7"/>
        <v>0.253602</v>
      </c>
      <c r="S31" s="16">
        <f t="shared" si="8"/>
        <v>0.107167765921119</v>
      </c>
      <c r="T31" s="3">
        <v>0.01</v>
      </c>
      <c r="U31" s="17">
        <f t="shared" si="9"/>
        <v>0.00107167765921119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0.0229716776592112</v>
      </c>
      <c r="AR31" s="24">
        <f t="shared" si="15"/>
        <v>105.6675</v>
      </c>
      <c r="AS31" s="1">
        <f t="shared" si="16"/>
        <v>0.24</v>
      </c>
      <c r="AT31" s="2">
        <f>$E$4/12</f>
        <v>6.91666666666667</v>
      </c>
      <c r="AU31" s="1">
        <f t="shared" si="17"/>
        <v>26997.0951289864</v>
      </c>
    </row>
    <row r="32" s="1" customFormat="1" ht="16.8" spans="1:47">
      <c r="A32" s="6"/>
      <c r="B32" s="6"/>
      <c r="C32" s="8">
        <v>3</v>
      </c>
      <c r="D32" s="9">
        <v>9.58041935483871</v>
      </c>
      <c r="E32" s="12">
        <f t="shared" si="18"/>
        <v>5.75146428571429</v>
      </c>
      <c r="F32" s="8" t="s">
        <v>109</v>
      </c>
      <c r="G32" s="6">
        <v>4</v>
      </c>
      <c r="H32" s="11">
        <f t="shared" si="0"/>
        <v>9.58041935483871</v>
      </c>
      <c r="I32" s="11">
        <f t="shared" si="1"/>
        <v>282.730419354839</v>
      </c>
      <c r="J32" s="11">
        <f t="shared" si="2"/>
        <v>0.0583157669196879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4.05910596815345</v>
      </c>
      <c r="P32" s="11">
        <f t="shared" si="5"/>
        <v>0.236709877541151</v>
      </c>
      <c r="Q32" s="15">
        <f t="shared" si="6"/>
        <v>0.0568103706098762</v>
      </c>
      <c r="R32" s="11">
        <f t="shared" si="7"/>
        <v>0.253602</v>
      </c>
      <c r="S32" s="16">
        <f t="shared" si="8"/>
        <v>0.224013890307948</v>
      </c>
      <c r="T32" s="3">
        <v>0.01</v>
      </c>
      <c r="U32" s="17">
        <f t="shared" si="9"/>
        <v>0.00224013890307948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0.0316901389030795</v>
      </c>
      <c r="AR32" s="24">
        <f t="shared" si="15"/>
        <v>105.6675</v>
      </c>
      <c r="AS32" s="1">
        <f t="shared" si="16"/>
        <v>0.24</v>
      </c>
      <c r="AT32" s="2">
        <f>$E$4/12</f>
        <v>6.91666666666667</v>
      </c>
      <c r="AU32" s="1">
        <f t="shared" si="17"/>
        <v>37243.3266437627</v>
      </c>
    </row>
    <row r="33" s="1" customFormat="1" ht="16.8" spans="1:47">
      <c r="A33" s="6"/>
      <c r="B33" s="6"/>
      <c r="C33" s="8">
        <v>4</v>
      </c>
      <c r="D33" s="9">
        <v>13.9075</v>
      </c>
      <c r="E33" s="12">
        <f t="shared" si="18"/>
        <v>9.58041935483871</v>
      </c>
      <c r="F33" s="8" t="s">
        <v>109</v>
      </c>
      <c r="G33" s="6">
        <v>5</v>
      </c>
      <c r="H33" s="11">
        <f t="shared" si="0"/>
        <v>13.9075</v>
      </c>
      <c r="I33" s="11">
        <f t="shared" si="1"/>
        <v>287.0575</v>
      </c>
      <c r="J33" s="11">
        <f t="shared" si="2"/>
        <v>0.0980026346705945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3.63127628608168</v>
      </c>
      <c r="O33" s="11">
        <f t="shared" si="19"/>
        <v>1.24779480453061</v>
      </c>
      <c r="P33" s="11">
        <f t="shared" si="5"/>
        <v>0.12228717837228</v>
      </c>
      <c r="Q33" s="15">
        <f t="shared" si="6"/>
        <v>0.0293489228093471</v>
      </c>
      <c r="R33" s="11">
        <f t="shared" si="7"/>
        <v>0.253602</v>
      </c>
      <c r="S33" s="16">
        <f t="shared" si="8"/>
        <v>0.115728278205011</v>
      </c>
      <c r="T33" s="3">
        <v>0.01</v>
      </c>
      <c r="U33" s="17">
        <f t="shared" si="9"/>
        <v>0.00115728278205011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0.0306072827820501</v>
      </c>
      <c r="AR33" s="24">
        <f t="shared" si="15"/>
        <v>105.6675</v>
      </c>
      <c r="AS33" s="1">
        <f t="shared" si="16"/>
        <v>0.24</v>
      </c>
      <c r="AT33" s="2">
        <f>$E$4/12</f>
        <v>6.91666666666667</v>
      </c>
      <c r="AU33" s="1">
        <f t="shared" si="17"/>
        <v>35970.7173836065</v>
      </c>
    </row>
    <row r="34" s="1" customFormat="1" ht="16.8" spans="1:47">
      <c r="A34" s="6"/>
      <c r="B34" s="6"/>
      <c r="C34" s="8">
        <v>5</v>
      </c>
      <c r="D34" s="9">
        <v>19.8738709677419</v>
      </c>
      <c r="E34" s="12">
        <f t="shared" si="18"/>
        <v>13.9075</v>
      </c>
      <c r="F34" s="8" t="s">
        <v>111</v>
      </c>
      <c r="G34" s="6">
        <v>6</v>
      </c>
      <c r="H34" s="11">
        <f t="shared" si="0"/>
        <v>19.8738709677419</v>
      </c>
      <c r="I34" s="11">
        <f t="shared" si="1"/>
        <v>293.023870967742</v>
      </c>
      <c r="J34" s="11">
        <f t="shared" si="2"/>
        <v>0.195515207330845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2.18218262615833</v>
      </c>
      <c r="P34" s="11">
        <f t="shared" si="5"/>
        <v>0.426649888587115</v>
      </c>
      <c r="Q34" s="15">
        <f t="shared" si="6"/>
        <v>0.102395973260907</v>
      </c>
      <c r="R34" s="11">
        <f t="shared" si="7"/>
        <v>0.253602</v>
      </c>
      <c r="S34" s="16">
        <f t="shared" si="8"/>
        <v>0.403766426372456</v>
      </c>
      <c r="T34" s="3">
        <v>0.01</v>
      </c>
      <c r="U34" s="17">
        <f t="shared" si="9"/>
        <v>0.00403766426372456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0.0334876642637246</v>
      </c>
      <c r="AR34" s="24">
        <f t="shared" si="15"/>
        <v>105.6675</v>
      </c>
      <c r="AS34" s="1">
        <f t="shared" si="16"/>
        <v>0.24</v>
      </c>
      <c r="AT34" s="2">
        <f>$E$4/12</f>
        <v>6.91666666666667</v>
      </c>
      <c r="AU34" s="1">
        <f t="shared" si="17"/>
        <v>39355.8394466159</v>
      </c>
    </row>
    <row r="35" s="1" customFormat="1" ht="16.8" spans="1:47">
      <c r="A35" s="6"/>
      <c r="B35" s="6"/>
      <c r="C35" s="8">
        <v>6</v>
      </c>
      <c r="D35" s="9">
        <v>25.5295333333333</v>
      </c>
      <c r="E35" s="12">
        <f t="shared" si="18"/>
        <v>19.8738709677419</v>
      </c>
      <c r="F35" s="8" t="s">
        <v>109</v>
      </c>
      <c r="G35" s="6">
        <v>7</v>
      </c>
      <c r="H35" s="11">
        <f t="shared" si="0"/>
        <v>25.5295333333333</v>
      </c>
      <c r="I35" s="11">
        <f t="shared" si="1"/>
        <v>298.679533333333</v>
      </c>
      <c r="J35" s="11">
        <f t="shared" si="2"/>
        <v>0.366808952776906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2.81220773757122</v>
      </c>
      <c r="P35" s="11">
        <f t="shared" si="5"/>
        <v>1.03154297520961</v>
      </c>
      <c r="Q35" s="15">
        <f t="shared" si="6"/>
        <v>0.247570314050307</v>
      </c>
      <c r="R35" s="11">
        <f t="shared" si="7"/>
        <v>0.253602</v>
      </c>
      <c r="S35" s="16">
        <f t="shared" si="8"/>
        <v>0.976215936981202</v>
      </c>
      <c r="T35" s="3">
        <v>0.01</v>
      </c>
      <c r="U35" s="17">
        <f t="shared" si="9"/>
        <v>0.00976215936981202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0.044662159369812</v>
      </c>
      <c r="AR35" s="24">
        <f t="shared" si="15"/>
        <v>105.6675</v>
      </c>
      <c r="AS35" s="1">
        <f t="shared" si="16"/>
        <v>0.24</v>
      </c>
      <c r="AT35" s="2">
        <f>$E$4/12</f>
        <v>6.91666666666667</v>
      </c>
      <c r="AU35" s="1">
        <f t="shared" si="17"/>
        <v>52488.4853017813</v>
      </c>
    </row>
    <row r="36" s="1" customFormat="1" ht="16.8" spans="1:47">
      <c r="A36" s="6"/>
      <c r="B36" s="6"/>
      <c r="C36" s="8">
        <v>7</v>
      </c>
      <c r="D36" s="9">
        <v>27.1121612903226</v>
      </c>
      <c r="E36" s="12">
        <f t="shared" si="18"/>
        <v>25.5295333333333</v>
      </c>
      <c r="F36" s="8" t="s">
        <v>109</v>
      </c>
      <c r="G36" s="6">
        <v>8</v>
      </c>
      <c r="H36" s="11">
        <f t="shared" si="0"/>
        <v>27.1121612903226</v>
      </c>
      <c r="I36" s="11">
        <f t="shared" si="1"/>
        <v>300.262161290323</v>
      </c>
      <c r="J36" s="11">
        <f t="shared" si="2"/>
        <v>0.435575004789432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2.83733976236161</v>
      </c>
      <c r="P36" s="11">
        <f t="shared" si="5"/>
        <v>1.23587428057991</v>
      </c>
      <c r="Q36" s="15">
        <f t="shared" si="6"/>
        <v>0.296609827339177</v>
      </c>
      <c r="R36" s="11">
        <f t="shared" si="7"/>
        <v>0.253602</v>
      </c>
      <c r="S36" s="16">
        <f t="shared" si="8"/>
        <v>1.16958788707966</v>
      </c>
      <c r="T36" s="3">
        <v>0.01</v>
      </c>
      <c r="U36" s="17">
        <f t="shared" si="9"/>
        <v>0.0116958788707966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0.0465958788707967</v>
      </c>
      <c r="AR36" s="24">
        <f t="shared" si="15"/>
        <v>105.6675</v>
      </c>
      <c r="AS36" s="1">
        <f t="shared" si="16"/>
        <v>0.24</v>
      </c>
      <c r="AT36" s="2">
        <f>$E$4/12</f>
        <v>6.91666666666667</v>
      </c>
      <c r="AU36" s="1">
        <f t="shared" si="17"/>
        <v>54761.0580801098</v>
      </c>
    </row>
    <row r="37" s="1" customFormat="1" ht="16.8" spans="1:47">
      <c r="A37" s="6"/>
      <c r="B37" s="6"/>
      <c r="C37" s="8">
        <v>8</v>
      </c>
      <c r="D37" s="9">
        <v>25.5407741935484</v>
      </c>
      <c r="E37" s="12">
        <f t="shared" si="18"/>
        <v>27.1121612903226</v>
      </c>
      <c r="F37" s="8" t="s">
        <v>109</v>
      </c>
      <c r="G37" s="6">
        <v>9</v>
      </c>
      <c r="H37" s="11">
        <f t="shared" si="0"/>
        <v>25.5407741935484</v>
      </c>
      <c r="I37" s="11">
        <f t="shared" si="1"/>
        <v>298.690774193548</v>
      </c>
      <c r="J37" s="11">
        <f t="shared" si="2"/>
        <v>0.367259244950185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2.6581404817817</v>
      </c>
      <c r="P37" s="11">
        <f t="shared" si="5"/>
        <v>0.97622666631067</v>
      </c>
      <c r="Q37" s="15">
        <f t="shared" si="6"/>
        <v>0.234294399914561</v>
      </c>
      <c r="R37" s="11">
        <f t="shared" si="7"/>
        <v>0.253602</v>
      </c>
      <c r="S37" s="16">
        <f t="shared" si="8"/>
        <v>0.923866530684146</v>
      </c>
      <c r="T37" s="3">
        <v>0.01</v>
      </c>
      <c r="U37" s="17">
        <f t="shared" si="9"/>
        <v>0.00923866530684146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0.0386886653068415</v>
      </c>
      <c r="AR37" s="24">
        <f t="shared" si="15"/>
        <v>105.6675</v>
      </c>
      <c r="AS37" s="1">
        <f t="shared" si="16"/>
        <v>0.24</v>
      </c>
      <c r="AT37" s="2">
        <f>$E$4/12</f>
        <v>6.91666666666667</v>
      </c>
      <c r="AU37" s="1">
        <f t="shared" si="17"/>
        <v>45468.2323684573</v>
      </c>
    </row>
    <row r="38" s="1" customFormat="1" ht="16.8" spans="1:47">
      <c r="A38" s="6"/>
      <c r="B38" s="6"/>
      <c r="C38" s="8">
        <v>9</v>
      </c>
      <c r="D38" s="9">
        <v>22.7211333333333</v>
      </c>
      <c r="E38" s="12">
        <f t="shared" si="18"/>
        <v>25.5407741935484</v>
      </c>
      <c r="F38" s="8" t="s">
        <v>109</v>
      </c>
      <c r="G38" s="6">
        <v>10</v>
      </c>
      <c r="H38" s="11">
        <f t="shared" si="0"/>
        <v>22.7211333333333</v>
      </c>
      <c r="I38" s="11">
        <f t="shared" si="1"/>
        <v>295.871133333333</v>
      </c>
      <c r="J38" s="11">
        <f t="shared" si="2"/>
        <v>0.269187487994173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2.73858881547104</v>
      </c>
      <c r="P38" s="11">
        <f t="shared" si="5"/>
        <v>0.737193843885587</v>
      </c>
      <c r="Q38" s="15">
        <f t="shared" si="6"/>
        <v>0.176926522532541</v>
      </c>
      <c r="R38" s="11">
        <f t="shared" si="7"/>
        <v>0.253602</v>
      </c>
      <c r="S38" s="16">
        <f t="shared" si="8"/>
        <v>0.697654287160751</v>
      </c>
      <c r="T38" s="3">
        <v>0.01</v>
      </c>
      <c r="U38" s="17">
        <f t="shared" si="9"/>
        <v>0.00697654287160751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0.0364265428716075</v>
      </c>
      <c r="AR38" s="24">
        <f t="shared" si="15"/>
        <v>105.6675</v>
      </c>
      <c r="AS38" s="1">
        <f t="shared" si="16"/>
        <v>0.24</v>
      </c>
      <c r="AT38" s="2">
        <f>$E$4/12</f>
        <v>6.91666666666667</v>
      </c>
      <c r="AU38" s="1">
        <f t="shared" si="17"/>
        <v>42809.7093174455</v>
      </c>
    </row>
    <row r="39" s="1" customFormat="1" ht="16.8" spans="1:47">
      <c r="A39" s="6"/>
      <c r="B39" s="6"/>
      <c r="C39" s="8">
        <v>10</v>
      </c>
      <c r="D39" s="9">
        <v>14.8946774193548</v>
      </c>
      <c r="E39" s="12">
        <f t="shared" si="18"/>
        <v>22.7211333333333</v>
      </c>
      <c r="F39" s="8" t="s">
        <v>109</v>
      </c>
      <c r="G39" s="6">
        <v>11</v>
      </c>
      <c r="H39" s="11">
        <f t="shared" si="0"/>
        <v>14.8946774193548</v>
      </c>
      <c r="I39" s="11">
        <f t="shared" si="1"/>
        <v>288.044677419355</v>
      </c>
      <c r="J39" s="11">
        <f t="shared" si="2"/>
        <v>0.110083755388079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1.90132522300618</v>
      </c>
      <c r="O39" s="11">
        <f t="shared" si="19"/>
        <v>1.15674474857927</v>
      </c>
      <c r="P39" s="11">
        <f t="shared" si="5"/>
        <v>0.127338805949046</v>
      </c>
      <c r="Q39" s="15">
        <f t="shared" si="6"/>
        <v>0.0305613134277709</v>
      </c>
      <c r="R39" s="11">
        <f t="shared" si="7"/>
        <v>0.253602</v>
      </c>
      <c r="S39" s="16">
        <f t="shared" si="8"/>
        <v>0.120508960606663</v>
      </c>
      <c r="T39" s="3">
        <v>0.01</v>
      </c>
      <c r="U39" s="17">
        <f t="shared" si="9"/>
        <v>0.00120508960606663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0.0231050896060666</v>
      </c>
      <c r="AR39" s="24">
        <f t="shared" si="15"/>
        <v>105.6675</v>
      </c>
      <c r="AS39" s="1">
        <f t="shared" si="16"/>
        <v>0.24</v>
      </c>
      <c r="AT39" s="2">
        <f>$E$4/12</f>
        <v>6.91666666666667</v>
      </c>
      <c r="AU39" s="1">
        <f t="shared" si="17"/>
        <v>27153.8853762653</v>
      </c>
    </row>
    <row r="40" s="1" customFormat="1" ht="16.8" spans="1:48">
      <c r="A40" s="6"/>
      <c r="B40" s="6"/>
      <c r="C40" s="8">
        <v>11</v>
      </c>
      <c r="D40" s="9">
        <v>8.662</v>
      </c>
      <c r="E40" s="12">
        <f t="shared" si="18"/>
        <v>14.8946774193548</v>
      </c>
      <c r="F40" s="8" t="s">
        <v>111</v>
      </c>
      <c r="G40" s="6">
        <v>12</v>
      </c>
      <c r="H40" s="11">
        <f t="shared" si="0"/>
        <v>8.662</v>
      </c>
      <c r="I40" s="11">
        <f t="shared" si="1"/>
        <v>281.812</v>
      </c>
      <c r="J40" s="11">
        <f t="shared" si="2"/>
        <v>0.0521246734727146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2.08608094263023</v>
      </c>
      <c r="P40" s="11">
        <f t="shared" si="5"/>
        <v>0.108736287972253</v>
      </c>
      <c r="Q40" s="15">
        <f t="shared" si="6"/>
        <v>0.0260967091133408</v>
      </c>
      <c r="R40" s="11">
        <f t="shared" si="7"/>
        <v>0.253602</v>
      </c>
      <c r="S40" s="16">
        <f t="shared" si="8"/>
        <v>0.102904192842883</v>
      </c>
      <c r="T40" s="3">
        <v>0.01</v>
      </c>
      <c r="U40" s="17">
        <f t="shared" si="9"/>
        <v>0.00102904192842883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0.0229290419284288</v>
      </c>
      <c r="AR40" s="24">
        <f t="shared" si="15"/>
        <v>105.6675</v>
      </c>
      <c r="AS40" s="1">
        <f t="shared" si="16"/>
        <v>0.24</v>
      </c>
      <c r="AT40" s="2">
        <f>$E$4/12</f>
        <v>6.91666666666667</v>
      </c>
      <c r="AU40" s="1">
        <f t="shared" si="17"/>
        <v>26946.9881713274</v>
      </c>
      <c r="AV40" s="1">
        <f>SUM(AU29:AU40)</f>
        <v>441275.092441069</v>
      </c>
    </row>
    <row r="41" s="1" customFormat="1" ht="16.8" spans="1:46">
      <c r="A41" s="6"/>
      <c r="B41" s="6"/>
      <c r="C41" s="8">
        <v>12</v>
      </c>
      <c r="D41" s="9">
        <v>2.74045161290323</v>
      </c>
      <c r="E41" s="12">
        <f t="shared" si="18"/>
        <v>8.662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769.42</v>
      </c>
      <c r="C44" s="8" t="s">
        <v>108</v>
      </c>
      <c r="D44" s="9">
        <v>0.256290322580645</v>
      </c>
      <c r="E44" s="8"/>
      <c r="F44" s="8"/>
      <c r="G44" s="6">
        <v>1</v>
      </c>
      <c r="H44" s="11">
        <f t="shared" ref="H44:H55" si="20">E45</f>
        <v>0.256290322580645</v>
      </c>
      <c r="I44" s="11">
        <f t="shared" ref="I44:I55" si="21">H44+273.15</f>
        <v>273.406290322581</v>
      </c>
      <c r="J44" s="11">
        <f t="shared" ref="J44:J55" si="22">EXP(($C$18*(I44-$C$16))/($C$19*I44*$C$16))</f>
        <v>0.0180185107142034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0.0115531687614353</v>
      </c>
      <c r="Q44" s="15">
        <f t="shared" ref="Q44:Q55" si="26">P44*$B$46</f>
        <v>0.00207957037705835</v>
      </c>
      <c r="R44" s="11">
        <f t="shared" ref="R44:R55" si="27">L44*$B$46</f>
        <v>0.115413</v>
      </c>
      <c r="S44" s="16">
        <f t="shared" ref="S44:S55" si="28">Q44/R44</f>
        <v>0.0180185107142033</v>
      </c>
      <c r="T44" s="3">
        <v>0.01</v>
      </c>
      <c r="U44" s="17">
        <f t="shared" ref="U44:U55" si="29">S44*T44</f>
        <v>0.000180185107142033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0.019280185107142</v>
      </c>
      <c r="AR44" s="24">
        <f t="shared" ref="AR44:AR55" si="35">$B$44/12</f>
        <v>64.1183333333333</v>
      </c>
      <c r="AS44" s="1">
        <f t="shared" ref="AS44:AS55" si="36">$B$46</f>
        <v>0.18</v>
      </c>
      <c r="AT44" s="2">
        <f>$E$3/12</f>
        <v>25</v>
      </c>
      <c r="AU44" s="1">
        <f t="shared" ref="AU44:AU55" si="37">AT44*10000*AS44*0.67*AR44*AQ44</f>
        <v>37271.8320631572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-0.252354838709677</v>
      </c>
      <c r="E45" s="12">
        <f t="shared" ref="E45:E56" si="38">D44</f>
        <v>0.256290322580645</v>
      </c>
      <c r="F45" s="8" t="s">
        <v>109</v>
      </c>
      <c r="G45" s="6">
        <v>2</v>
      </c>
      <c r="H45" s="11">
        <f t="shared" si="20"/>
        <v>-0.252354838709677</v>
      </c>
      <c r="I45" s="11">
        <f t="shared" si="21"/>
        <v>272.89764516129</v>
      </c>
      <c r="J45" s="11">
        <f t="shared" si="22"/>
        <v>0.0168613137930478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1.27081349790523</v>
      </c>
      <c r="P45" s="11">
        <f t="shared" si="25"/>
        <v>0.0214275851606209</v>
      </c>
      <c r="Q45" s="15">
        <f t="shared" si="26"/>
        <v>0.00385696532891175</v>
      </c>
      <c r="R45" s="11">
        <f t="shared" si="27"/>
        <v>0.115413</v>
      </c>
      <c r="S45" s="16">
        <f t="shared" si="28"/>
        <v>0.0334188118228601</v>
      </c>
      <c r="T45" s="3">
        <v>0.01</v>
      </c>
      <c r="U45" s="17">
        <f t="shared" si="29"/>
        <v>0.000334188118228601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0.0194341881182286</v>
      </c>
      <c r="AR45" s="24">
        <f t="shared" si="35"/>
        <v>64.1183333333333</v>
      </c>
      <c r="AS45" s="1">
        <f t="shared" si="36"/>
        <v>0.18</v>
      </c>
      <c r="AT45" s="2">
        <f>$E$3/12</f>
        <v>25</v>
      </c>
      <c r="AU45" s="1">
        <f t="shared" si="37"/>
        <v>37569.5457175927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5.75146428571429</v>
      </c>
      <c r="E46" s="12">
        <f t="shared" si="38"/>
        <v>-0.252354838709677</v>
      </c>
      <c r="F46" s="8" t="s">
        <v>109</v>
      </c>
      <c r="G46" s="6">
        <v>3</v>
      </c>
      <c r="H46" s="11">
        <f t="shared" si="20"/>
        <v>5.75146428571429</v>
      </c>
      <c r="I46" s="11">
        <f t="shared" si="21"/>
        <v>278.901464285714</v>
      </c>
      <c r="J46" s="11">
        <f t="shared" si="22"/>
        <v>0.0363457649180211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1.89056924607794</v>
      </c>
      <c r="P46" s="11">
        <f t="shared" si="25"/>
        <v>0.0687141853791894</v>
      </c>
      <c r="Q46" s="15">
        <f t="shared" si="26"/>
        <v>0.0123685533682541</v>
      </c>
      <c r="R46" s="11">
        <f t="shared" si="27"/>
        <v>0.115413</v>
      </c>
      <c r="S46" s="16">
        <f t="shared" si="28"/>
        <v>0.107167765921119</v>
      </c>
      <c r="T46" s="3">
        <v>0.01</v>
      </c>
      <c r="U46" s="17">
        <f t="shared" si="29"/>
        <v>0.00107167765921119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0.0201716776592112</v>
      </c>
      <c r="AR46" s="24">
        <f t="shared" si="35"/>
        <v>64.1183333333333</v>
      </c>
      <c r="AS46" s="1">
        <f t="shared" si="36"/>
        <v>0.18</v>
      </c>
      <c r="AT46" s="2">
        <f>$E$3/12</f>
        <v>25</v>
      </c>
      <c r="AU46" s="1">
        <f t="shared" si="37"/>
        <v>38995.2367141826</v>
      </c>
    </row>
    <row r="47" s="1" customFormat="1" ht="16.8" spans="1:47">
      <c r="A47" s="6"/>
      <c r="B47" s="6"/>
      <c r="C47" s="8">
        <v>3</v>
      </c>
      <c r="D47" s="9">
        <v>9.58041935483871</v>
      </c>
      <c r="E47" s="12">
        <f t="shared" si="38"/>
        <v>5.75146428571429</v>
      </c>
      <c r="F47" s="8" t="s">
        <v>109</v>
      </c>
      <c r="G47" s="6">
        <v>4</v>
      </c>
      <c r="H47" s="11">
        <f t="shared" si="20"/>
        <v>9.58041935483871</v>
      </c>
      <c r="I47" s="11">
        <f t="shared" si="21"/>
        <v>282.730419354839</v>
      </c>
      <c r="J47" s="11">
        <f t="shared" si="22"/>
        <v>0.0583157669196879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2.46303839403209</v>
      </c>
      <c r="P47" s="11">
        <f t="shared" si="25"/>
        <v>0.143633972900618</v>
      </c>
      <c r="Q47" s="15">
        <f t="shared" si="26"/>
        <v>0.0258541151221112</v>
      </c>
      <c r="R47" s="11">
        <f t="shared" si="27"/>
        <v>0.115413</v>
      </c>
      <c r="S47" s="16">
        <f t="shared" si="28"/>
        <v>0.224013890307948</v>
      </c>
      <c r="T47" s="3">
        <v>0.01</v>
      </c>
      <c r="U47" s="17">
        <f t="shared" si="29"/>
        <v>0.00224013890307948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0.0302901389030795</v>
      </c>
      <c r="AR47" s="24">
        <f t="shared" si="35"/>
        <v>64.1183333333333</v>
      </c>
      <c r="AS47" s="1">
        <f t="shared" si="36"/>
        <v>0.18</v>
      </c>
      <c r="AT47" s="2">
        <f>$E$3/12</f>
        <v>25</v>
      </c>
      <c r="AU47" s="1">
        <f t="shared" si="37"/>
        <v>58555.9196704536</v>
      </c>
    </row>
    <row r="48" s="1" customFormat="1" ht="16.8" spans="1:47">
      <c r="A48" s="6"/>
      <c r="B48" s="6"/>
      <c r="C48" s="8">
        <v>4</v>
      </c>
      <c r="D48" s="9">
        <v>13.9075</v>
      </c>
      <c r="E48" s="12">
        <f t="shared" si="38"/>
        <v>9.58041935483871</v>
      </c>
      <c r="F48" s="8" t="s">
        <v>109</v>
      </c>
      <c r="G48" s="6">
        <v>5</v>
      </c>
      <c r="H48" s="11">
        <f t="shared" si="20"/>
        <v>13.9075</v>
      </c>
      <c r="I48" s="11">
        <f t="shared" si="21"/>
        <v>287.0575</v>
      </c>
      <c r="J48" s="11">
        <f t="shared" si="22"/>
        <v>0.0980026346705945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2.2034342000749</v>
      </c>
      <c r="O48" s="11">
        <f t="shared" si="39"/>
        <v>0.757153554389906</v>
      </c>
      <c r="P48" s="11">
        <f t="shared" si="25"/>
        <v>0.0742030431804161</v>
      </c>
      <c r="Q48" s="15">
        <f t="shared" si="26"/>
        <v>0.0133565477724749</v>
      </c>
      <c r="R48" s="11">
        <f t="shared" si="27"/>
        <v>0.115413</v>
      </c>
      <c r="S48" s="16">
        <f t="shared" si="28"/>
        <v>0.115728278205011</v>
      </c>
      <c r="T48" s="3">
        <v>0.01</v>
      </c>
      <c r="U48" s="17">
        <f t="shared" si="29"/>
        <v>0.00115728278205011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0.0292072827820501</v>
      </c>
      <c r="AR48" s="24">
        <f t="shared" si="35"/>
        <v>64.1183333333333</v>
      </c>
      <c r="AS48" s="1">
        <f t="shared" si="36"/>
        <v>0.18</v>
      </c>
      <c r="AT48" s="2">
        <f>$E$3/12</f>
        <v>25</v>
      </c>
      <c r="AU48" s="1">
        <f t="shared" si="37"/>
        <v>56462.5771393895</v>
      </c>
    </row>
    <row r="49" s="1" customFormat="1" ht="16.8" spans="1:47">
      <c r="A49" s="6"/>
      <c r="B49" s="6"/>
      <c r="C49" s="8">
        <v>5</v>
      </c>
      <c r="D49" s="9">
        <v>19.8738709677419</v>
      </c>
      <c r="E49" s="12">
        <f t="shared" si="38"/>
        <v>13.9075</v>
      </c>
      <c r="F49" s="8" t="s">
        <v>111</v>
      </c>
      <c r="G49" s="6">
        <v>6</v>
      </c>
      <c r="H49" s="11">
        <f t="shared" si="20"/>
        <v>19.8738709677419</v>
      </c>
      <c r="I49" s="11">
        <f t="shared" si="21"/>
        <v>293.023870967742</v>
      </c>
      <c r="J49" s="11">
        <f t="shared" si="22"/>
        <v>0.195515207330845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1.32413384454282</v>
      </c>
      <c r="P49" s="11">
        <f t="shared" si="25"/>
        <v>0.258888303149579</v>
      </c>
      <c r="Q49" s="15">
        <f t="shared" si="26"/>
        <v>0.0465998945669242</v>
      </c>
      <c r="R49" s="11">
        <f t="shared" si="27"/>
        <v>0.115413</v>
      </c>
      <c r="S49" s="16">
        <f t="shared" si="28"/>
        <v>0.403766426372455</v>
      </c>
      <c r="T49" s="3">
        <v>0.01</v>
      </c>
      <c r="U49" s="17">
        <f t="shared" si="29"/>
        <v>0.00403766426372455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0.0320876642637246</v>
      </c>
      <c r="AR49" s="24">
        <f t="shared" si="35"/>
        <v>64.1183333333333</v>
      </c>
      <c r="AS49" s="1">
        <f t="shared" si="36"/>
        <v>0.18</v>
      </c>
      <c r="AT49" s="2">
        <f>$E$3/12</f>
        <v>25</v>
      </c>
      <c r="AU49" s="1">
        <f t="shared" si="37"/>
        <v>62030.8377274599</v>
      </c>
    </row>
    <row r="50" s="1" customFormat="1" ht="16.8" spans="1:47">
      <c r="A50" s="6"/>
      <c r="B50" s="6"/>
      <c r="C50" s="8">
        <v>6</v>
      </c>
      <c r="D50" s="9">
        <v>25.5295333333333</v>
      </c>
      <c r="E50" s="12">
        <f t="shared" si="38"/>
        <v>19.8738709677419</v>
      </c>
      <c r="F50" s="8" t="s">
        <v>109</v>
      </c>
      <c r="G50" s="6">
        <v>7</v>
      </c>
      <c r="H50" s="11">
        <f t="shared" si="20"/>
        <v>25.5295333333333</v>
      </c>
      <c r="I50" s="11">
        <f t="shared" si="21"/>
        <v>298.679533333333</v>
      </c>
      <c r="J50" s="11">
        <f t="shared" si="22"/>
        <v>0.366808952776906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1.70642887472658</v>
      </c>
      <c r="P50" s="11">
        <f t="shared" si="25"/>
        <v>0.62593338852673</v>
      </c>
      <c r="Q50" s="15">
        <f t="shared" si="26"/>
        <v>0.112668009934811</v>
      </c>
      <c r="R50" s="11">
        <f t="shared" si="27"/>
        <v>0.115413</v>
      </c>
      <c r="S50" s="16">
        <f t="shared" si="28"/>
        <v>0.976215936981201</v>
      </c>
      <c r="T50" s="3">
        <v>0.01</v>
      </c>
      <c r="U50" s="17">
        <f t="shared" si="29"/>
        <v>0.00976215936981201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0.043862159369812</v>
      </c>
      <c r="AR50" s="24">
        <f t="shared" si="35"/>
        <v>64.1183333333333</v>
      </c>
      <c r="AS50" s="1">
        <f t="shared" si="36"/>
        <v>0.18</v>
      </c>
      <c r="AT50" s="2">
        <f>$E$3/12</f>
        <v>25</v>
      </c>
      <c r="AU50" s="1">
        <f t="shared" si="37"/>
        <v>84792.9119390808</v>
      </c>
    </row>
    <row r="51" s="1" customFormat="1" ht="16.8" spans="1:47">
      <c r="A51" s="6"/>
      <c r="B51" s="6"/>
      <c r="C51" s="8">
        <v>7</v>
      </c>
      <c r="D51" s="9">
        <v>27.1121612903226</v>
      </c>
      <c r="E51" s="12">
        <f t="shared" si="38"/>
        <v>25.5295333333333</v>
      </c>
      <c r="F51" s="8" t="s">
        <v>109</v>
      </c>
      <c r="G51" s="6">
        <v>8</v>
      </c>
      <c r="H51" s="11">
        <f t="shared" si="20"/>
        <v>27.1121612903226</v>
      </c>
      <c r="I51" s="11">
        <f t="shared" si="21"/>
        <v>300.262161290323</v>
      </c>
      <c r="J51" s="11">
        <f t="shared" si="22"/>
        <v>0.435575004789432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1.72167881953318</v>
      </c>
      <c r="P51" s="11">
        <f t="shared" si="25"/>
        <v>0.749920260064029</v>
      </c>
      <c r="Q51" s="15">
        <f t="shared" si="26"/>
        <v>0.134985646811525</v>
      </c>
      <c r="R51" s="11">
        <f t="shared" si="27"/>
        <v>0.115413</v>
      </c>
      <c r="S51" s="16">
        <f t="shared" si="28"/>
        <v>1.16958788707966</v>
      </c>
      <c r="T51" s="3">
        <v>0.01</v>
      </c>
      <c r="U51" s="17">
        <f t="shared" si="29"/>
        <v>0.0116958788707966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0.0457958788707966</v>
      </c>
      <c r="AR51" s="24">
        <f t="shared" si="35"/>
        <v>64.1183333333333</v>
      </c>
      <c r="AS51" s="1">
        <f t="shared" si="36"/>
        <v>0.18</v>
      </c>
      <c r="AT51" s="2">
        <f>$E$3/12</f>
        <v>25</v>
      </c>
      <c r="AU51" s="1">
        <f t="shared" si="37"/>
        <v>88531.1161159303</v>
      </c>
    </row>
    <row r="52" s="1" customFormat="1" ht="16.8" spans="1:47">
      <c r="A52" s="6"/>
      <c r="B52" s="6"/>
      <c r="C52" s="8">
        <v>8</v>
      </c>
      <c r="D52" s="9">
        <v>25.5407741935484</v>
      </c>
      <c r="E52" s="12">
        <f t="shared" si="38"/>
        <v>27.1121612903226</v>
      </c>
      <c r="F52" s="8" t="s">
        <v>109</v>
      </c>
      <c r="G52" s="6">
        <v>9</v>
      </c>
      <c r="H52" s="11">
        <f t="shared" si="20"/>
        <v>25.5407741935484</v>
      </c>
      <c r="I52" s="11">
        <f t="shared" si="21"/>
        <v>298.690774193548</v>
      </c>
      <c r="J52" s="11">
        <f t="shared" si="22"/>
        <v>0.367259244950185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1.61294189280248</v>
      </c>
      <c r="P52" s="11">
        <f t="shared" si="25"/>
        <v>0.592367821699163</v>
      </c>
      <c r="Q52" s="15">
        <f t="shared" si="26"/>
        <v>0.106626207905849</v>
      </c>
      <c r="R52" s="11">
        <f t="shared" si="27"/>
        <v>0.115413</v>
      </c>
      <c r="S52" s="16">
        <f t="shared" si="28"/>
        <v>0.923866530684146</v>
      </c>
      <c r="T52" s="3">
        <v>0.01</v>
      </c>
      <c r="U52" s="17">
        <f t="shared" si="29"/>
        <v>0.00923866530684146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0.0372886653068415</v>
      </c>
      <c r="AR52" s="24">
        <f t="shared" si="35"/>
        <v>64.1183333333333</v>
      </c>
      <c r="AS52" s="1">
        <f t="shared" si="36"/>
        <v>0.18</v>
      </c>
      <c r="AT52" s="2">
        <f>$E$3/12</f>
        <v>25</v>
      </c>
      <c r="AU52" s="1">
        <f t="shared" si="37"/>
        <v>72085.2452117298</v>
      </c>
    </row>
    <row r="53" s="1" customFormat="1" ht="16.8" spans="1:47">
      <c r="A53" s="6"/>
      <c r="B53" s="6"/>
      <c r="C53" s="8">
        <v>9</v>
      </c>
      <c r="D53" s="9">
        <v>22.7211333333333</v>
      </c>
      <c r="E53" s="12">
        <f t="shared" si="38"/>
        <v>25.5407741935484</v>
      </c>
      <c r="F53" s="8" t="s">
        <v>109</v>
      </c>
      <c r="G53" s="6">
        <v>10</v>
      </c>
      <c r="H53" s="11">
        <f t="shared" si="20"/>
        <v>22.7211333333333</v>
      </c>
      <c r="I53" s="11">
        <f t="shared" si="21"/>
        <v>295.871133333333</v>
      </c>
      <c r="J53" s="11">
        <f t="shared" si="22"/>
        <v>0.269187487994173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1.66175740443665</v>
      </c>
      <c r="P53" s="11">
        <f t="shared" si="25"/>
        <v>0.447324301356021</v>
      </c>
      <c r="Q53" s="15">
        <f t="shared" si="26"/>
        <v>0.0805183742440837</v>
      </c>
      <c r="R53" s="11">
        <f t="shared" si="27"/>
        <v>0.115413</v>
      </c>
      <c r="S53" s="16">
        <f t="shared" si="28"/>
        <v>0.697654287160751</v>
      </c>
      <c r="T53" s="3">
        <v>0.01</v>
      </c>
      <c r="U53" s="17">
        <f t="shared" si="29"/>
        <v>0.00697654287160751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0.0350265428716075</v>
      </c>
      <c r="AR53" s="24">
        <f t="shared" si="35"/>
        <v>64.1183333333333</v>
      </c>
      <c r="AS53" s="1">
        <f t="shared" si="36"/>
        <v>0.18</v>
      </c>
      <c r="AT53" s="2">
        <f>$E$3/12</f>
        <v>25</v>
      </c>
      <c r="AU53" s="1">
        <f t="shared" si="37"/>
        <v>67712.183073384</v>
      </c>
    </row>
    <row r="54" s="1" customFormat="1" ht="16.8" spans="1:47">
      <c r="A54" s="6"/>
      <c r="B54" s="6"/>
      <c r="C54" s="8">
        <v>10</v>
      </c>
      <c r="D54" s="9">
        <v>14.8946774193548</v>
      </c>
      <c r="E54" s="12">
        <f t="shared" si="38"/>
        <v>22.7211333333333</v>
      </c>
      <c r="F54" s="8" t="s">
        <v>109</v>
      </c>
      <c r="G54" s="6">
        <v>11</v>
      </c>
      <c r="H54" s="11">
        <f t="shared" si="20"/>
        <v>14.8946774193548</v>
      </c>
      <c r="I54" s="11">
        <f t="shared" si="21"/>
        <v>288.044677419355</v>
      </c>
      <c r="J54" s="11">
        <f t="shared" si="22"/>
        <v>0.110083755388079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1.1537114479266</v>
      </c>
      <c r="O54" s="11">
        <f t="shared" si="39"/>
        <v>0.701904988487364</v>
      </c>
      <c r="P54" s="11">
        <f t="shared" si="25"/>
        <v>0.0772683370583155</v>
      </c>
      <c r="Q54" s="15">
        <f t="shared" si="26"/>
        <v>0.0139083006704968</v>
      </c>
      <c r="R54" s="11">
        <f t="shared" si="27"/>
        <v>0.115413</v>
      </c>
      <c r="S54" s="16">
        <f t="shared" si="28"/>
        <v>0.120508960606663</v>
      </c>
      <c r="T54" s="3">
        <v>0.01</v>
      </c>
      <c r="U54" s="17">
        <f t="shared" si="29"/>
        <v>0.00120508960606663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0.0203050896060666</v>
      </c>
      <c r="AR54" s="24">
        <f t="shared" si="35"/>
        <v>64.1183333333333</v>
      </c>
      <c r="AS54" s="1">
        <f t="shared" si="36"/>
        <v>0.18</v>
      </c>
      <c r="AT54" s="2">
        <f>$E$3/12</f>
        <v>25</v>
      </c>
      <c r="AU54" s="1">
        <f t="shared" si="37"/>
        <v>39253.1443873081</v>
      </c>
    </row>
    <row r="55" s="1" customFormat="1" ht="16.8" spans="1:48">
      <c r="A55" s="6"/>
      <c r="B55" s="6"/>
      <c r="C55" s="8">
        <v>11</v>
      </c>
      <c r="D55" s="9">
        <v>8.662</v>
      </c>
      <c r="E55" s="12">
        <f t="shared" si="38"/>
        <v>14.8946774193548</v>
      </c>
      <c r="F55" s="8" t="s">
        <v>111</v>
      </c>
      <c r="G55" s="6">
        <v>12</v>
      </c>
      <c r="H55" s="11">
        <f t="shared" si="20"/>
        <v>8.662</v>
      </c>
      <c r="I55" s="11">
        <f t="shared" si="21"/>
        <v>281.812</v>
      </c>
      <c r="J55" s="11">
        <f t="shared" si="22"/>
        <v>0.0521246734727146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1.26581998476238</v>
      </c>
      <c r="P55" s="11">
        <f t="shared" si="25"/>
        <v>0.0659804533809757</v>
      </c>
      <c r="Q55" s="15">
        <f t="shared" si="26"/>
        <v>0.0118764816085756</v>
      </c>
      <c r="R55" s="11">
        <f t="shared" si="27"/>
        <v>0.115413</v>
      </c>
      <c r="S55" s="16">
        <f t="shared" si="28"/>
        <v>0.102904192842883</v>
      </c>
      <c r="T55" s="3">
        <v>0.01</v>
      </c>
      <c r="U55" s="17">
        <f t="shared" si="29"/>
        <v>0.00102904192842883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0.0201290419284288</v>
      </c>
      <c r="AR55" s="24">
        <f t="shared" si="35"/>
        <v>64.1183333333333</v>
      </c>
      <c r="AS55" s="1">
        <f t="shared" si="36"/>
        <v>0.18</v>
      </c>
      <c r="AT55" s="2">
        <f>$E$3/12</f>
        <v>25</v>
      </c>
      <c r="AU55" s="1">
        <f t="shared" si="37"/>
        <v>38912.8146944363</v>
      </c>
      <c r="AV55" s="1">
        <f>SUM(AU44:AU55)</f>
        <v>682173.364454105</v>
      </c>
    </row>
    <row r="56" s="1" customFormat="1" ht="16.8" spans="1:46">
      <c r="A56" s="6"/>
      <c r="B56" s="6"/>
      <c r="C56" s="8">
        <v>12</v>
      </c>
      <c r="D56" s="9">
        <v>2.74045161290323</v>
      </c>
      <c r="E56" s="12">
        <f t="shared" si="38"/>
        <v>8.662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0.256290322580645</v>
      </c>
      <c r="E60" s="8"/>
      <c r="F60" s="8"/>
      <c r="G60" s="6">
        <v>1</v>
      </c>
      <c r="H60" s="11">
        <f t="shared" ref="H60:H71" si="40">E61</f>
        <v>0.256290322580645</v>
      </c>
      <c r="I60" s="11">
        <f t="shared" ref="I60:I71" si="41">H60+273.15</f>
        <v>273.406290322581</v>
      </c>
      <c r="J60" s="11">
        <f t="shared" ref="J60:J71" si="42">EXP(($C$18*(I60-$C$16))/($C$19*I60*$C$16))</f>
        <v>0.0180185107142034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0.0248601392323864</v>
      </c>
      <c r="Q60" s="15">
        <f t="shared" ref="Q60:Q71" si="46">P60*$B$62</f>
        <v>0.00248601392323864</v>
      </c>
      <c r="R60" s="11">
        <f t="shared" ref="R60:R71" si="47">L60*$B$62</f>
        <v>0.13797</v>
      </c>
      <c r="S60" s="16">
        <f t="shared" ref="S60:S71" si="48">Q60/R60</f>
        <v>0.0180185107142033</v>
      </c>
      <c r="T60" s="3">
        <v>0.01</v>
      </c>
      <c r="U60" s="17">
        <f t="shared" ref="U60:U71" si="49">S60*T60</f>
        <v>0.000180185107142033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0.012480185107142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-0.252354838709677</v>
      </c>
      <c r="E61" s="12">
        <f t="shared" ref="E61:E72" si="58">D60</f>
        <v>0.256290322580645</v>
      </c>
      <c r="F61" s="8" t="s">
        <v>109</v>
      </c>
      <c r="G61" s="6">
        <v>2</v>
      </c>
      <c r="H61" s="11">
        <f t="shared" si="40"/>
        <v>-0.252354838709677</v>
      </c>
      <c r="I61" s="11">
        <f t="shared" si="41"/>
        <v>272.89764516129</v>
      </c>
      <c r="J61" s="11">
        <f t="shared" si="42"/>
        <v>0.0168613137930478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2.73453986076761</v>
      </c>
      <c r="P61" s="11">
        <f t="shared" si="45"/>
        <v>0.0461079346720001</v>
      </c>
      <c r="Q61" s="15">
        <f t="shared" si="46"/>
        <v>0.00461079346720001</v>
      </c>
      <c r="R61" s="11">
        <f t="shared" si="47"/>
        <v>0.13797</v>
      </c>
      <c r="S61" s="16">
        <f t="shared" si="48"/>
        <v>0.0334188118228601</v>
      </c>
      <c r="T61" s="3">
        <v>0.01</v>
      </c>
      <c r="U61" s="17">
        <f t="shared" si="49"/>
        <v>0.000334188118228601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0.0126341881182286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5.75146428571429</v>
      </c>
      <c r="E62" s="12">
        <f t="shared" si="58"/>
        <v>-0.252354838709677</v>
      </c>
      <c r="F62" s="8" t="s">
        <v>109</v>
      </c>
      <c r="G62" s="6">
        <v>3</v>
      </c>
      <c r="H62" s="11">
        <f t="shared" si="40"/>
        <v>5.75146428571429</v>
      </c>
      <c r="I62" s="11">
        <f t="shared" si="41"/>
        <v>278.901464285714</v>
      </c>
      <c r="J62" s="11">
        <f t="shared" si="42"/>
        <v>0.0363457649180211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4.06813192609561</v>
      </c>
      <c r="P62" s="11">
        <f t="shared" si="45"/>
        <v>0.147859366641368</v>
      </c>
      <c r="Q62" s="15">
        <f t="shared" si="46"/>
        <v>0.0147859366641368</v>
      </c>
      <c r="R62" s="11">
        <f t="shared" si="47"/>
        <v>0.13797</v>
      </c>
      <c r="S62" s="16">
        <f t="shared" si="48"/>
        <v>0.107167765921119</v>
      </c>
      <c r="T62" s="3">
        <v>0.01</v>
      </c>
      <c r="U62" s="17">
        <f t="shared" si="49"/>
        <v>0.00107167765921119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0.0133716776592112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ht="16.8" spans="1:47">
      <c r="A63" s="6"/>
      <c r="B63" s="6"/>
      <c r="C63" s="8">
        <v>3</v>
      </c>
      <c r="D63" s="9">
        <v>9.58041935483871</v>
      </c>
      <c r="E63" s="12">
        <f t="shared" si="58"/>
        <v>5.75146428571429</v>
      </c>
      <c r="F63" s="8" t="s">
        <v>109</v>
      </c>
      <c r="G63" s="6">
        <v>4</v>
      </c>
      <c r="H63" s="11">
        <f t="shared" si="40"/>
        <v>9.58041935483871</v>
      </c>
      <c r="I63" s="11">
        <f t="shared" si="41"/>
        <v>282.730419354839</v>
      </c>
      <c r="J63" s="11">
        <f t="shared" si="42"/>
        <v>0.0583157669196879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5.29997255945425</v>
      </c>
      <c r="P63" s="11">
        <f t="shared" si="45"/>
        <v>0.309071964457876</v>
      </c>
      <c r="Q63" s="15">
        <f t="shared" si="46"/>
        <v>0.0309071964457876</v>
      </c>
      <c r="R63" s="11">
        <f t="shared" si="47"/>
        <v>0.13797</v>
      </c>
      <c r="S63" s="16">
        <f t="shared" si="48"/>
        <v>0.224013890307948</v>
      </c>
      <c r="T63" s="3">
        <v>0.01</v>
      </c>
      <c r="U63" s="17">
        <f t="shared" si="49"/>
        <v>0.00224013890307948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0.0202901389030795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ht="16.8" spans="1:47">
      <c r="A64" s="6"/>
      <c r="B64" s="6"/>
      <c r="C64" s="8">
        <v>4</v>
      </c>
      <c r="D64" s="9">
        <v>13.9075</v>
      </c>
      <c r="E64" s="12">
        <f t="shared" si="58"/>
        <v>9.58041935483871</v>
      </c>
      <c r="F64" s="8" t="s">
        <v>109</v>
      </c>
      <c r="G64" s="6">
        <v>5</v>
      </c>
      <c r="H64" s="11">
        <f t="shared" si="40"/>
        <v>13.9075</v>
      </c>
      <c r="I64" s="11">
        <f t="shared" si="41"/>
        <v>287.0575</v>
      </c>
      <c r="J64" s="11">
        <f t="shared" si="42"/>
        <v>0.0980026346705945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4.74135556524655</v>
      </c>
      <c r="O64" s="11">
        <f t="shared" si="59"/>
        <v>1.62924502974982</v>
      </c>
      <c r="P64" s="11">
        <f t="shared" si="45"/>
        <v>0.159670305439453</v>
      </c>
      <c r="Q64" s="15">
        <f t="shared" si="46"/>
        <v>0.0159670305439453</v>
      </c>
      <c r="R64" s="11">
        <f t="shared" si="47"/>
        <v>0.13797</v>
      </c>
      <c r="S64" s="16">
        <f t="shared" si="48"/>
        <v>0.115728278205011</v>
      </c>
      <c r="T64" s="3">
        <v>0.01</v>
      </c>
      <c r="U64" s="17">
        <f t="shared" si="49"/>
        <v>0.00115728278205011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0.0192072827820501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ht="16.8" spans="1:47">
      <c r="A65" s="6"/>
      <c r="B65" s="6"/>
      <c r="C65" s="8">
        <v>5</v>
      </c>
      <c r="D65" s="9">
        <v>19.8738709677419</v>
      </c>
      <c r="E65" s="12">
        <f t="shared" si="58"/>
        <v>13.9075</v>
      </c>
      <c r="F65" s="8" t="s">
        <v>111</v>
      </c>
      <c r="G65" s="6">
        <v>6</v>
      </c>
      <c r="H65" s="11">
        <f t="shared" si="40"/>
        <v>19.8738709677419</v>
      </c>
      <c r="I65" s="11">
        <f t="shared" si="41"/>
        <v>293.023870967742</v>
      </c>
      <c r="J65" s="11">
        <f t="shared" si="42"/>
        <v>0.195515207330845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2.84927472431036</v>
      </c>
      <c r="P65" s="11">
        <f t="shared" si="45"/>
        <v>0.557076538466077</v>
      </c>
      <c r="Q65" s="15">
        <f t="shared" si="46"/>
        <v>0.0557076538466077</v>
      </c>
      <c r="R65" s="11">
        <f t="shared" si="47"/>
        <v>0.13797</v>
      </c>
      <c r="S65" s="16">
        <f t="shared" si="48"/>
        <v>0.403766426372456</v>
      </c>
      <c r="T65" s="3">
        <v>0.01</v>
      </c>
      <c r="U65" s="17">
        <f t="shared" si="49"/>
        <v>0.00403766426372456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0.0220876642637246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ht="16.8" spans="1:47">
      <c r="A66" s="6"/>
      <c r="B66" s="6"/>
      <c r="C66" s="8">
        <v>6</v>
      </c>
      <c r="D66" s="9">
        <v>25.5295333333333</v>
      </c>
      <c r="E66" s="12">
        <f t="shared" si="58"/>
        <v>19.8738709677419</v>
      </c>
      <c r="F66" s="8" t="s">
        <v>109</v>
      </c>
      <c r="G66" s="6">
        <v>7</v>
      </c>
      <c r="H66" s="11">
        <f t="shared" si="40"/>
        <v>25.5295333333333</v>
      </c>
      <c r="I66" s="11">
        <f t="shared" si="41"/>
        <v>298.679533333333</v>
      </c>
      <c r="J66" s="11">
        <f t="shared" si="42"/>
        <v>0.366808952776906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3.67189818584429</v>
      </c>
      <c r="P66" s="11">
        <f t="shared" si="45"/>
        <v>1.34688512825296</v>
      </c>
      <c r="Q66" s="15">
        <f t="shared" si="46"/>
        <v>0.134688512825296</v>
      </c>
      <c r="R66" s="11">
        <f t="shared" si="47"/>
        <v>0.13797</v>
      </c>
      <c r="S66" s="16">
        <f t="shared" si="48"/>
        <v>0.976215936981201</v>
      </c>
      <c r="T66" s="3">
        <v>0.01</v>
      </c>
      <c r="U66" s="17">
        <f t="shared" si="49"/>
        <v>0.00976215936981202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0.032962159369812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ht="16.8" spans="1:47">
      <c r="A67" s="6"/>
      <c r="B67" s="6"/>
      <c r="C67" s="8">
        <v>7</v>
      </c>
      <c r="D67" s="9">
        <v>27.1121612903226</v>
      </c>
      <c r="E67" s="12">
        <f t="shared" si="58"/>
        <v>25.5295333333333</v>
      </c>
      <c r="F67" s="8" t="s">
        <v>109</v>
      </c>
      <c r="G67" s="6">
        <v>8</v>
      </c>
      <c r="H67" s="11">
        <f t="shared" si="40"/>
        <v>27.1121612903226</v>
      </c>
      <c r="I67" s="11">
        <f t="shared" si="41"/>
        <v>300.262161290323</v>
      </c>
      <c r="J67" s="11">
        <f t="shared" si="42"/>
        <v>0.435575004789432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3.70471305759132</v>
      </c>
      <c r="P67" s="11">
        <f t="shared" si="45"/>
        <v>1.61368040780381</v>
      </c>
      <c r="Q67" s="15">
        <f t="shared" si="46"/>
        <v>0.161368040780381</v>
      </c>
      <c r="R67" s="11">
        <f t="shared" si="47"/>
        <v>0.13797</v>
      </c>
      <c r="S67" s="16">
        <f t="shared" si="48"/>
        <v>1.16958788707966</v>
      </c>
      <c r="T67" s="3">
        <v>0.01</v>
      </c>
      <c r="U67" s="17">
        <f t="shared" si="49"/>
        <v>0.0116958788707966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0.0348958788707966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ht="16.8" spans="1:47">
      <c r="A68" s="6"/>
      <c r="B68" s="6"/>
      <c r="C68" s="8">
        <v>8</v>
      </c>
      <c r="D68" s="9">
        <v>25.5407741935484</v>
      </c>
      <c r="E68" s="12">
        <f t="shared" si="58"/>
        <v>27.1121612903226</v>
      </c>
      <c r="F68" s="8" t="s">
        <v>109</v>
      </c>
      <c r="G68" s="6">
        <v>9</v>
      </c>
      <c r="H68" s="11">
        <f t="shared" si="40"/>
        <v>25.5407741935484</v>
      </c>
      <c r="I68" s="11">
        <f t="shared" si="41"/>
        <v>298.690774193548</v>
      </c>
      <c r="J68" s="11">
        <f t="shared" si="42"/>
        <v>0.367259244950185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3.47073264978751</v>
      </c>
      <c r="P68" s="11">
        <f t="shared" si="45"/>
        <v>1.27465865238492</v>
      </c>
      <c r="Q68" s="15">
        <f t="shared" si="46"/>
        <v>0.127465865238492</v>
      </c>
      <c r="R68" s="11">
        <f t="shared" si="47"/>
        <v>0.13797</v>
      </c>
      <c r="S68" s="16">
        <f t="shared" si="48"/>
        <v>0.923866530684146</v>
      </c>
      <c r="T68" s="3">
        <v>0.01</v>
      </c>
      <c r="U68" s="17">
        <f t="shared" si="49"/>
        <v>0.00923866530684146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0.0272886653068415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ht="16.8" spans="1:47">
      <c r="A69" s="6"/>
      <c r="B69" s="6"/>
      <c r="C69" s="8">
        <v>9</v>
      </c>
      <c r="D69" s="9">
        <v>22.7211333333333</v>
      </c>
      <c r="E69" s="12">
        <f t="shared" si="58"/>
        <v>25.5407741935484</v>
      </c>
      <c r="F69" s="8" t="s">
        <v>109</v>
      </c>
      <c r="G69" s="6">
        <v>10</v>
      </c>
      <c r="H69" s="11">
        <f t="shared" si="40"/>
        <v>22.7211333333333</v>
      </c>
      <c r="I69" s="11">
        <f t="shared" si="41"/>
        <v>295.871133333333</v>
      </c>
      <c r="J69" s="11">
        <f t="shared" si="42"/>
        <v>0.269187487994173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3.57577399740259</v>
      </c>
      <c r="P69" s="11">
        <f t="shared" si="45"/>
        <v>0.962553619995688</v>
      </c>
      <c r="Q69" s="15">
        <f t="shared" si="46"/>
        <v>0.0962553619995688</v>
      </c>
      <c r="R69" s="11">
        <f t="shared" si="47"/>
        <v>0.13797</v>
      </c>
      <c r="S69" s="16">
        <f t="shared" si="48"/>
        <v>0.697654287160751</v>
      </c>
      <c r="T69" s="3">
        <v>0.01</v>
      </c>
      <c r="U69" s="17">
        <f t="shared" si="49"/>
        <v>0.00697654287160751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0.0250265428716075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ht="16.8" spans="1:47">
      <c r="A70" s="6"/>
      <c r="B70" s="6"/>
      <c r="C70" s="8">
        <v>10</v>
      </c>
      <c r="D70" s="9">
        <v>14.8946774193548</v>
      </c>
      <c r="E70" s="12">
        <f t="shared" si="58"/>
        <v>22.7211333333333</v>
      </c>
      <c r="F70" s="8" t="s">
        <v>109</v>
      </c>
      <c r="G70" s="6">
        <v>11</v>
      </c>
      <c r="H70" s="11">
        <f t="shared" si="40"/>
        <v>14.8946774193548</v>
      </c>
      <c r="I70" s="11">
        <f t="shared" si="41"/>
        <v>288.044677419355</v>
      </c>
      <c r="J70" s="11">
        <f t="shared" si="42"/>
        <v>0.110083755388079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2.48255935853656</v>
      </c>
      <c r="O70" s="11">
        <f t="shared" si="59"/>
        <v>1.51036101887035</v>
      </c>
      <c r="P70" s="11">
        <f t="shared" si="45"/>
        <v>0.166266212949013</v>
      </c>
      <c r="Q70" s="15">
        <f t="shared" si="46"/>
        <v>0.0166266212949013</v>
      </c>
      <c r="R70" s="11">
        <f t="shared" si="47"/>
        <v>0.13797</v>
      </c>
      <c r="S70" s="16">
        <f t="shared" si="48"/>
        <v>0.120508960606663</v>
      </c>
      <c r="T70" s="3">
        <v>0.01</v>
      </c>
      <c r="U70" s="17">
        <f t="shared" si="49"/>
        <v>0.00120508960606663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0.0135050896060666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ht="16.8" spans="1:48">
      <c r="A71" s="6"/>
      <c r="B71" s="6"/>
      <c r="C71" s="8">
        <v>11</v>
      </c>
      <c r="D71" s="9">
        <v>8.662</v>
      </c>
      <c r="E71" s="12">
        <f t="shared" si="58"/>
        <v>14.8946774193548</v>
      </c>
      <c r="F71" s="8" t="s">
        <v>111</v>
      </c>
      <c r="G71" s="6">
        <v>12</v>
      </c>
      <c r="H71" s="11">
        <f t="shared" si="40"/>
        <v>8.662</v>
      </c>
      <c r="I71" s="11">
        <f t="shared" si="41"/>
        <v>281.812</v>
      </c>
      <c r="J71" s="11">
        <f t="shared" si="42"/>
        <v>0.0521246734727146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2.72379480592133</v>
      </c>
      <c r="P71" s="11">
        <f t="shared" si="45"/>
        <v>0.141976914865326</v>
      </c>
      <c r="Q71" s="15">
        <f t="shared" si="46"/>
        <v>0.0141976914865326</v>
      </c>
      <c r="R71" s="11">
        <f t="shared" si="47"/>
        <v>0.13797</v>
      </c>
      <c r="S71" s="16">
        <f t="shared" si="48"/>
        <v>0.102904192842883</v>
      </c>
      <c r="T71" s="3">
        <v>0.01</v>
      </c>
      <c r="U71" s="17">
        <f t="shared" si="49"/>
        <v>0.00102904192842883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0.0133290419284288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2.74045161290323</v>
      </c>
      <c r="E72" s="12">
        <f t="shared" si="58"/>
        <v>8.662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0.256290322580645</v>
      </c>
      <c r="E76" s="8"/>
      <c r="F76" s="8"/>
      <c r="G76" s="6">
        <v>1</v>
      </c>
      <c r="H76" s="11">
        <f t="shared" ref="H76:H87" si="60">E77</f>
        <v>0.256290322580645</v>
      </c>
      <c r="I76" s="11">
        <f t="shared" ref="I76:I87" si="61">H76+273.15</f>
        <v>273.406290322581</v>
      </c>
      <c r="J76" s="11">
        <f t="shared" ref="J76:J87" si="62">EXP(($C$18*(I76-$C$16))/($C$19*I76*$C$16))</f>
        <v>0.0180185107142034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0.00141016618705754</v>
      </c>
      <c r="Q76" s="15">
        <f t="shared" ref="Q76:Q87" si="66">P76*$B$78</f>
        <v>0.000267931575540933</v>
      </c>
      <c r="R76" s="11">
        <f t="shared" ref="R76:R87" si="67">L76*$B$78</f>
        <v>0.0148697958333333</v>
      </c>
      <c r="S76" s="16">
        <f t="shared" ref="S76:S87" si="68">Q76/R76</f>
        <v>0.0180185107142034</v>
      </c>
      <c r="T76" s="3">
        <v>0.01</v>
      </c>
      <c r="U76" s="17">
        <f t="shared" ref="U76:U87" si="69">S76*T76</f>
        <v>0.000180185107142034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0.011780185107142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$E$8/12</f>
        <v>197.916666666667</v>
      </c>
      <c r="AU76" s="1">
        <f t="shared" ref="AU76:AU87" si="77">AT76*10000*AS76*0.67*AR76*AQ76</f>
        <v>23228.1322987815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-0.252354838709677</v>
      </c>
      <c r="E77" s="12">
        <f t="shared" ref="E77:E88" si="78">D76</f>
        <v>0.256290322580645</v>
      </c>
      <c r="F77" s="8" t="s">
        <v>109</v>
      </c>
      <c r="G77" s="6">
        <v>2</v>
      </c>
      <c r="H77" s="11">
        <f t="shared" si="60"/>
        <v>-0.252354838709677</v>
      </c>
      <c r="I77" s="11">
        <f t="shared" si="61"/>
        <v>272.89764516129</v>
      </c>
      <c r="J77" s="11">
        <f t="shared" si="62"/>
        <v>0.0168613137930478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0.155114000479609</v>
      </c>
      <c r="P77" s="11">
        <f t="shared" si="65"/>
        <v>0.00261542583578166</v>
      </c>
      <c r="Q77" s="15">
        <f t="shared" si="66"/>
        <v>0.000496930908798516</v>
      </c>
      <c r="R77" s="11">
        <f t="shared" si="67"/>
        <v>0.0148697958333333</v>
      </c>
      <c r="S77" s="16">
        <f t="shared" si="68"/>
        <v>0.0334188118228602</v>
      </c>
      <c r="T77" s="3">
        <v>0.01</v>
      </c>
      <c r="U77" s="17">
        <f t="shared" si="69"/>
        <v>0.000334188118228602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0.0119341881182286</v>
      </c>
      <c r="AR77" s="24">
        <f t="shared" si="74"/>
        <v>7.82620833333333</v>
      </c>
      <c r="AS77" s="1">
        <f t="shared" si="75"/>
        <v>0.19</v>
      </c>
      <c r="AT77" s="2">
        <f t="shared" si="76"/>
        <v>197.916666666667</v>
      </c>
      <c r="AU77" s="1">
        <f t="shared" si="77"/>
        <v>23531.79495632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9">
        <v>5.75146428571429</v>
      </c>
      <c r="E78" s="12">
        <f t="shared" si="78"/>
        <v>-0.252354838709677</v>
      </c>
      <c r="F78" s="8" t="s">
        <v>109</v>
      </c>
      <c r="G78" s="6">
        <v>3</v>
      </c>
      <c r="H78" s="11">
        <f t="shared" si="60"/>
        <v>5.75146428571429</v>
      </c>
      <c r="I78" s="11">
        <f t="shared" si="61"/>
        <v>278.901464285714</v>
      </c>
      <c r="J78" s="11">
        <f t="shared" si="62"/>
        <v>0.0363457649180211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0.230760657977161</v>
      </c>
      <c r="P78" s="11">
        <f t="shared" si="65"/>
        <v>0.00838717262716576</v>
      </c>
      <c r="Q78" s="15">
        <f t="shared" si="66"/>
        <v>0.00159356279916149</v>
      </c>
      <c r="R78" s="11">
        <f t="shared" si="67"/>
        <v>0.0148697958333333</v>
      </c>
      <c r="S78" s="16">
        <f t="shared" si="68"/>
        <v>0.107167765921119</v>
      </c>
      <c r="T78" s="3">
        <v>0.01</v>
      </c>
      <c r="U78" s="17">
        <f t="shared" si="69"/>
        <v>0.00107167765921119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0.0126716776592112</v>
      </c>
      <c r="AR78" s="24">
        <f t="shared" si="74"/>
        <v>7.82620833333333</v>
      </c>
      <c r="AS78" s="1">
        <f t="shared" si="75"/>
        <v>0.19</v>
      </c>
      <c r="AT78" s="2">
        <f t="shared" si="76"/>
        <v>197.916666666667</v>
      </c>
      <c r="AU78" s="1">
        <f t="shared" si="77"/>
        <v>24985.9745359367</v>
      </c>
    </row>
    <row r="79" s="1" customFormat="1" ht="16.8" spans="1:47">
      <c r="A79" s="6"/>
      <c r="B79" s="6"/>
      <c r="C79" s="8">
        <v>3</v>
      </c>
      <c r="D79" s="9">
        <v>9.58041935483871</v>
      </c>
      <c r="E79" s="12">
        <f t="shared" si="78"/>
        <v>5.75146428571429</v>
      </c>
      <c r="F79" s="8" t="s">
        <v>109</v>
      </c>
      <c r="G79" s="6">
        <v>4</v>
      </c>
      <c r="H79" s="11">
        <f t="shared" si="60"/>
        <v>9.58041935483871</v>
      </c>
      <c r="I79" s="11">
        <f t="shared" si="61"/>
        <v>282.730419354839</v>
      </c>
      <c r="J79" s="11">
        <f t="shared" si="62"/>
        <v>0.0583157669196879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0.300635568683328</v>
      </c>
      <c r="P79" s="11">
        <f t="shared" si="65"/>
        <v>0.0175317937511048</v>
      </c>
      <c r="Q79" s="15">
        <f t="shared" si="66"/>
        <v>0.00333104081270991</v>
      </c>
      <c r="R79" s="11">
        <f t="shared" si="67"/>
        <v>0.0148697958333333</v>
      </c>
      <c r="S79" s="16">
        <f t="shared" si="68"/>
        <v>0.224013890307948</v>
      </c>
      <c r="T79" s="3">
        <v>0.01</v>
      </c>
      <c r="U79" s="17">
        <f t="shared" si="69"/>
        <v>0.00224013890307948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0.0213401389030795</v>
      </c>
      <c r="AR79" s="24">
        <f t="shared" si="74"/>
        <v>7.82620833333333</v>
      </c>
      <c r="AS79" s="1">
        <f t="shared" si="75"/>
        <v>0.19</v>
      </c>
      <c r="AT79" s="2">
        <f t="shared" si="76"/>
        <v>197.916666666667</v>
      </c>
      <c r="AU79" s="1">
        <f t="shared" si="77"/>
        <v>42078.419414189</v>
      </c>
    </row>
    <row r="80" s="1" customFormat="1" ht="16.8" spans="1:47">
      <c r="A80" s="6"/>
      <c r="B80" s="6"/>
      <c r="C80" s="8">
        <v>4</v>
      </c>
      <c r="D80" s="9">
        <v>13.9075</v>
      </c>
      <c r="E80" s="12">
        <f t="shared" si="78"/>
        <v>9.58041935483871</v>
      </c>
      <c r="F80" s="8" t="s">
        <v>109</v>
      </c>
      <c r="G80" s="6">
        <v>5</v>
      </c>
      <c r="H80" s="11">
        <f t="shared" si="60"/>
        <v>13.9075</v>
      </c>
      <c r="I80" s="11">
        <f t="shared" si="61"/>
        <v>287.0575</v>
      </c>
      <c r="J80" s="11">
        <f t="shared" si="62"/>
        <v>0.0980026346705945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0.268948586185612</v>
      </c>
      <c r="O80" s="11">
        <f t="shared" si="79"/>
        <v>0.0924172720799444</v>
      </c>
      <c r="P80" s="11">
        <f t="shared" si="65"/>
        <v>0.00905713615290373</v>
      </c>
      <c r="Q80" s="15">
        <f t="shared" si="66"/>
        <v>0.00172085586905171</v>
      </c>
      <c r="R80" s="11">
        <f t="shared" si="67"/>
        <v>0.0148697958333333</v>
      </c>
      <c r="S80" s="16">
        <f t="shared" si="68"/>
        <v>0.115728278205011</v>
      </c>
      <c r="T80" s="3">
        <v>0.01</v>
      </c>
      <c r="U80" s="17">
        <f t="shared" si="69"/>
        <v>0.00115728278205011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0.0202572827820501</v>
      </c>
      <c r="AR80" s="24">
        <f t="shared" si="74"/>
        <v>7.82620833333333</v>
      </c>
      <c r="AS80" s="1">
        <f t="shared" si="75"/>
        <v>0.19</v>
      </c>
      <c r="AT80" s="2">
        <f t="shared" si="76"/>
        <v>197.916666666667</v>
      </c>
      <c r="AU80" s="1">
        <f t="shared" si="77"/>
        <v>39943.2470878588</v>
      </c>
    </row>
    <row r="81" s="1" customFormat="1" ht="16.8" spans="1:47">
      <c r="A81" s="6"/>
      <c r="B81" s="6"/>
      <c r="C81" s="8">
        <v>5</v>
      </c>
      <c r="D81" s="9">
        <v>19.8738709677419</v>
      </c>
      <c r="E81" s="12">
        <f t="shared" si="78"/>
        <v>13.9075</v>
      </c>
      <c r="F81" s="8" t="s">
        <v>111</v>
      </c>
      <c r="G81" s="6">
        <v>6</v>
      </c>
      <c r="H81" s="11">
        <f t="shared" si="60"/>
        <v>19.8738709677419</v>
      </c>
      <c r="I81" s="11">
        <f t="shared" si="61"/>
        <v>293.023870967742</v>
      </c>
      <c r="J81" s="11">
        <f t="shared" si="62"/>
        <v>0.195515207330845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0.161622219260374</v>
      </c>
      <c r="P81" s="11">
        <f t="shared" si="65"/>
        <v>0.0315996017079633</v>
      </c>
      <c r="Q81" s="15">
        <f t="shared" si="66"/>
        <v>0.00600392432451303</v>
      </c>
      <c r="R81" s="11">
        <f t="shared" si="67"/>
        <v>0.0148697958333333</v>
      </c>
      <c r="S81" s="16">
        <f t="shared" si="68"/>
        <v>0.403766426372456</v>
      </c>
      <c r="T81" s="3">
        <v>0.01</v>
      </c>
      <c r="U81" s="17">
        <f t="shared" si="69"/>
        <v>0.00403766426372456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0.0231376642637246</v>
      </c>
      <c r="AR81" s="24">
        <f t="shared" si="74"/>
        <v>7.82620833333333</v>
      </c>
      <c r="AS81" s="1">
        <f t="shared" si="75"/>
        <v>0.19</v>
      </c>
      <c r="AT81" s="2">
        <f t="shared" si="76"/>
        <v>197.916666666667</v>
      </c>
      <c r="AU81" s="1">
        <f t="shared" si="77"/>
        <v>45622.7743209863</v>
      </c>
    </row>
    <row r="82" s="1" customFormat="1" ht="16.8" spans="1:47">
      <c r="A82" s="6"/>
      <c r="B82" s="6"/>
      <c r="C82" s="8">
        <v>6</v>
      </c>
      <c r="D82" s="9">
        <v>25.5295333333333</v>
      </c>
      <c r="E82" s="12">
        <f t="shared" si="78"/>
        <v>19.8738709677419</v>
      </c>
      <c r="F82" s="8" t="s">
        <v>109</v>
      </c>
      <c r="G82" s="6">
        <v>7</v>
      </c>
      <c r="H82" s="11">
        <f t="shared" si="60"/>
        <v>25.5295333333333</v>
      </c>
      <c r="I82" s="11">
        <f t="shared" si="61"/>
        <v>298.679533333333</v>
      </c>
      <c r="J82" s="11">
        <f t="shared" si="62"/>
        <v>0.366808952776906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0.208284700885744</v>
      </c>
      <c r="P82" s="11">
        <f t="shared" si="65"/>
        <v>0.0764006930113509</v>
      </c>
      <c r="Q82" s="15">
        <f t="shared" si="66"/>
        <v>0.0145161316721567</v>
      </c>
      <c r="R82" s="11">
        <f t="shared" si="67"/>
        <v>0.0148697958333333</v>
      </c>
      <c r="S82" s="16">
        <f t="shared" si="68"/>
        <v>0.976215936981204</v>
      </c>
      <c r="T82" s="3">
        <v>0.01</v>
      </c>
      <c r="U82" s="17">
        <f t="shared" si="69"/>
        <v>0.00976215936981204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0.034662159369812</v>
      </c>
      <c r="AR82" s="24">
        <f t="shared" si="74"/>
        <v>7.82620833333333</v>
      </c>
      <c r="AS82" s="1">
        <f t="shared" si="75"/>
        <v>0.19</v>
      </c>
      <c r="AT82" s="2">
        <f t="shared" si="76"/>
        <v>197.916666666667</v>
      </c>
      <c r="AU82" s="1">
        <f t="shared" si="77"/>
        <v>68346.7378721671</v>
      </c>
    </row>
    <row r="83" s="1" customFormat="1" ht="16.8" spans="1:47">
      <c r="A83" s="6"/>
      <c r="B83" s="6"/>
      <c r="C83" s="8">
        <v>7</v>
      </c>
      <c r="D83" s="9">
        <v>27.1121612903226</v>
      </c>
      <c r="E83" s="12">
        <f t="shared" si="78"/>
        <v>25.5295333333333</v>
      </c>
      <c r="F83" s="8" t="s">
        <v>109</v>
      </c>
      <c r="G83" s="6">
        <v>8</v>
      </c>
      <c r="H83" s="11">
        <f t="shared" si="60"/>
        <v>27.1121612903226</v>
      </c>
      <c r="I83" s="11">
        <f t="shared" si="61"/>
        <v>300.262161290323</v>
      </c>
      <c r="J83" s="11">
        <f t="shared" si="62"/>
        <v>0.435575004789432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0.210146091207726</v>
      </c>
      <c r="P83" s="11">
        <f t="shared" si="65"/>
        <v>0.0915343846842859</v>
      </c>
      <c r="Q83" s="15">
        <f t="shared" si="66"/>
        <v>0.0173915330900143</v>
      </c>
      <c r="R83" s="11">
        <f t="shared" si="67"/>
        <v>0.0148697958333333</v>
      </c>
      <c r="S83" s="16">
        <f t="shared" si="68"/>
        <v>1.16958788707967</v>
      </c>
      <c r="T83" s="3">
        <v>0.01</v>
      </c>
      <c r="U83" s="17">
        <f t="shared" si="69"/>
        <v>0.0116958788707967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0.0365958788707967</v>
      </c>
      <c r="AR83" s="24">
        <f t="shared" si="74"/>
        <v>7.82620833333333</v>
      </c>
      <c r="AS83" s="1">
        <f t="shared" si="75"/>
        <v>0.19</v>
      </c>
      <c r="AT83" s="2">
        <f t="shared" si="76"/>
        <v>197.916666666667</v>
      </c>
      <c r="AU83" s="1">
        <f t="shared" si="77"/>
        <v>72159.6399606389</v>
      </c>
    </row>
    <row r="84" s="1" customFormat="1" ht="16.8" spans="1:47">
      <c r="A84" s="6"/>
      <c r="B84" s="6"/>
      <c r="C84" s="8">
        <v>8</v>
      </c>
      <c r="D84" s="9">
        <v>25.5407741935484</v>
      </c>
      <c r="E84" s="12">
        <f t="shared" si="78"/>
        <v>27.1121612903226</v>
      </c>
      <c r="F84" s="8" t="s">
        <v>109</v>
      </c>
      <c r="G84" s="6">
        <v>9</v>
      </c>
      <c r="H84" s="11">
        <f t="shared" si="60"/>
        <v>25.5407741935484</v>
      </c>
      <c r="I84" s="11">
        <f t="shared" si="61"/>
        <v>298.690774193548</v>
      </c>
      <c r="J84" s="11">
        <f t="shared" si="62"/>
        <v>0.367259244950185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0.196873789856774</v>
      </c>
      <c r="P84" s="11">
        <f t="shared" si="65"/>
        <v>0.0723037194132802</v>
      </c>
      <c r="Q84" s="15">
        <f t="shared" si="66"/>
        <v>0.0137377066885232</v>
      </c>
      <c r="R84" s="11">
        <f t="shared" si="67"/>
        <v>0.0148697958333333</v>
      </c>
      <c r="S84" s="16">
        <f t="shared" si="68"/>
        <v>0.923866530684148</v>
      </c>
      <c r="T84" s="3">
        <v>0.01</v>
      </c>
      <c r="U84" s="17">
        <f t="shared" si="69"/>
        <v>0.00923866530684148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0.0283386653068415</v>
      </c>
      <c r="AR84" s="24">
        <f t="shared" si="74"/>
        <v>7.82620833333333</v>
      </c>
      <c r="AS84" s="1">
        <f t="shared" si="75"/>
        <v>0.19</v>
      </c>
      <c r="AT84" s="2">
        <f t="shared" si="76"/>
        <v>197.916666666667</v>
      </c>
      <c r="AU84" s="1">
        <f t="shared" si="77"/>
        <v>55878.0919765956</v>
      </c>
    </row>
    <row r="85" s="1" customFormat="1" ht="16.8" spans="1:47">
      <c r="A85" s="6"/>
      <c r="B85" s="6"/>
      <c r="C85" s="8">
        <v>9</v>
      </c>
      <c r="D85" s="9">
        <v>22.7211333333333</v>
      </c>
      <c r="E85" s="12">
        <f t="shared" si="78"/>
        <v>25.5407741935484</v>
      </c>
      <c r="F85" s="8" t="s">
        <v>109</v>
      </c>
      <c r="G85" s="6">
        <v>10</v>
      </c>
      <c r="H85" s="11">
        <f t="shared" si="60"/>
        <v>22.7211333333333</v>
      </c>
      <c r="I85" s="11">
        <f t="shared" si="61"/>
        <v>295.871133333333</v>
      </c>
      <c r="J85" s="11">
        <f t="shared" si="62"/>
        <v>0.269187487994173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0.202832153776827</v>
      </c>
      <c r="P85" s="11">
        <f t="shared" si="65"/>
        <v>0.0545998779596319</v>
      </c>
      <c r="Q85" s="15">
        <f t="shared" si="66"/>
        <v>0.0103739768123301</v>
      </c>
      <c r="R85" s="11">
        <f t="shared" si="67"/>
        <v>0.0148697958333333</v>
      </c>
      <c r="S85" s="16">
        <f t="shared" si="68"/>
        <v>0.697654287160752</v>
      </c>
      <c r="T85" s="3">
        <v>0.01</v>
      </c>
      <c r="U85" s="17">
        <f t="shared" si="69"/>
        <v>0.00697654287160752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0.0260765428716075</v>
      </c>
      <c r="AR85" s="24">
        <f t="shared" si="74"/>
        <v>7.82620833333333</v>
      </c>
      <c r="AS85" s="1">
        <f t="shared" si="75"/>
        <v>0.19</v>
      </c>
      <c r="AT85" s="2">
        <f t="shared" si="76"/>
        <v>197.916666666667</v>
      </c>
      <c r="AU85" s="1">
        <f t="shared" si="77"/>
        <v>51417.6460053519</v>
      </c>
    </row>
    <row r="86" s="1" customFormat="1" ht="16.8" spans="1:47">
      <c r="A86" s="6"/>
      <c r="B86" s="6"/>
      <c r="C86" s="8">
        <v>10</v>
      </c>
      <c r="D86" s="9">
        <v>14.8946774193548</v>
      </c>
      <c r="E86" s="12">
        <f t="shared" si="78"/>
        <v>22.7211333333333</v>
      </c>
      <c r="F86" s="8" t="s">
        <v>109</v>
      </c>
      <c r="G86" s="6">
        <v>11</v>
      </c>
      <c r="H86" s="11">
        <f t="shared" si="60"/>
        <v>14.8946774193548</v>
      </c>
      <c r="I86" s="11">
        <f t="shared" si="61"/>
        <v>288.044677419355</v>
      </c>
      <c r="J86" s="11">
        <f t="shared" si="62"/>
        <v>0.110083755388079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0.140820662026335</v>
      </c>
      <c r="O86" s="11">
        <f t="shared" si="79"/>
        <v>0.085673697124193</v>
      </c>
      <c r="P86" s="11">
        <f t="shared" si="65"/>
        <v>0.00943128231741204</v>
      </c>
      <c r="Q86" s="15">
        <f t="shared" si="66"/>
        <v>0.00179194364030829</v>
      </c>
      <c r="R86" s="11">
        <f t="shared" si="67"/>
        <v>0.0148697958333333</v>
      </c>
      <c r="S86" s="16">
        <f t="shared" si="68"/>
        <v>0.120508960606663</v>
      </c>
      <c r="T86" s="3">
        <v>0.01</v>
      </c>
      <c r="U86" s="17">
        <f t="shared" si="69"/>
        <v>0.00120508960606663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0.0128050896060666</v>
      </c>
      <c r="AR86" s="24">
        <f t="shared" si="74"/>
        <v>7.82620833333333</v>
      </c>
      <c r="AS86" s="1">
        <f t="shared" si="75"/>
        <v>0.19</v>
      </c>
      <c r="AT86" s="2">
        <f t="shared" si="76"/>
        <v>197.916666666667</v>
      </c>
      <c r="AU86" s="1">
        <f t="shared" si="77"/>
        <v>25249.0357971657</v>
      </c>
    </row>
    <row r="87" s="1" customFormat="1" ht="16.8" spans="1:48">
      <c r="A87" s="6"/>
      <c r="B87" s="6"/>
      <c r="C87" s="8">
        <v>11</v>
      </c>
      <c r="D87" s="9">
        <v>8.662</v>
      </c>
      <c r="E87" s="12">
        <f t="shared" si="78"/>
        <v>14.8946774193548</v>
      </c>
      <c r="F87" s="8" t="s">
        <v>111</v>
      </c>
      <c r="G87" s="6">
        <v>12</v>
      </c>
      <c r="H87" s="11">
        <f t="shared" si="60"/>
        <v>8.662</v>
      </c>
      <c r="I87" s="11">
        <f t="shared" si="61"/>
        <v>281.812</v>
      </c>
      <c r="J87" s="11">
        <f t="shared" si="62"/>
        <v>0.0521246734727146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0.154504498140114</v>
      </c>
      <c r="P87" s="11">
        <f t="shared" si="65"/>
        <v>0.0080534965156191</v>
      </c>
      <c r="Q87" s="15">
        <f t="shared" si="66"/>
        <v>0.00153016433796763</v>
      </c>
      <c r="R87" s="11">
        <f t="shared" si="67"/>
        <v>0.0148697958333333</v>
      </c>
      <c r="S87" s="16">
        <f t="shared" si="68"/>
        <v>0.102904192842883</v>
      </c>
      <c r="T87" s="3">
        <v>0.01</v>
      </c>
      <c r="U87" s="17">
        <f t="shared" si="69"/>
        <v>0.00102904192842883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0.0126290419284288</v>
      </c>
      <c r="AR87" s="24">
        <f t="shared" si="74"/>
        <v>7.82620833333333</v>
      </c>
      <c r="AS87" s="1">
        <f t="shared" si="75"/>
        <v>0.19</v>
      </c>
      <c r="AT87" s="2">
        <f t="shared" si="76"/>
        <v>197.916666666667</v>
      </c>
      <c r="AU87" s="1">
        <f t="shared" si="77"/>
        <v>24901.905534791</v>
      </c>
      <c r="AV87" s="1">
        <f>SUM(AU76:AU87)</f>
        <v>497343.399760782</v>
      </c>
    </row>
    <row r="88" s="1" customFormat="1" ht="16.8" spans="1:46">
      <c r="A88" s="6"/>
      <c r="B88" s="6"/>
      <c r="C88" s="8">
        <v>12</v>
      </c>
      <c r="D88" s="9">
        <v>2.74045161290323</v>
      </c>
      <c r="E88" s="12">
        <f t="shared" si="78"/>
        <v>8.662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0.256290322580645</v>
      </c>
      <c r="E91" s="8"/>
      <c r="F91" s="8"/>
      <c r="G91" s="6">
        <v>1</v>
      </c>
      <c r="H91" s="11">
        <f t="shared" ref="H91:H102" si="80">E92</f>
        <v>0.256290322580645</v>
      </c>
      <c r="I91" s="11">
        <f t="shared" ref="I91:I102" si="81">H91+273.15</f>
        <v>273.406290322581</v>
      </c>
      <c r="J91" s="11">
        <f t="shared" ref="J91:J102" si="82">EXP(($C$18*(I91-$C$16))/($C$19*I91*$C$16))</f>
        <v>0.0180185107142034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0.00136796533342232</v>
      </c>
      <c r="Q91" s="15">
        <f t="shared" ref="Q91:Q102" si="86">P91*$B$93</f>
        <v>0.000246233760016017</v>
      </c>
      <c r="R91" s="11">
        <f t="shared" ref="R91:R102" si="87">L91*$B$93</f>
        <v>0.0136656</v>
      </c>
      <c r="S91" s="16">
        <f t="shared" ref="S91:S102" si="88">Q91/R91</f>
        <v>0.0180185107142034</v>
      </c>
      <c r="T91" s="3">
        <v>0.01</v>
      </c>
      <c r="U91" s="17">
        <f t="shared" ref="U91:U102" si="89">S91*T91</f>
        <v>0.000180185107142034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0.014980185107142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35</v>
      </c>
      <c r="AU91" s="1">
        <f t="shared" ref="AU91:AU102" si="96">AT91*10000*AS91*0.67*AR91*AQ91</f>
        <v>4800.52495272375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-0.252354838709677</v>
      </c>
      <c r="E92" s="12">
        <f t="shared" ref="E92:E103" si="97">D91</f>
        <v>0.256290322580645</v>
      </c>
      <c r="F92" s="8" t="s">
        <v>109</v>
      </c>
      <c r="G92" s="6">
        <v>2</v>
      </c>
      <c r="H92" s="11">
        <f t="shared" si="80"/>
        <v>-0.252354838709677</v>
      </c>
      <c r="I92" s="11">
        <f t="shared" si="81"/>
        <v>272.89764516129</v>
      </c>
      <c r="J92" s="11">
        <f t="shared" si="82"/>
        <v>0.0168613137930478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0.150472034666578</v>
      </c>
      <c r="P92" s="11">
        <f t="shared" si="85"/>
        <v>0.00253715619359154</v>
      </c>
      <c r="Q92" s="15">
        <f t="shared" si="86"/>
        <v>0.000456688114846477</v>
      </c>
      <c r="R92" s="11">
        <f t="shared" si="87"/>
        <v>0.0136656</v>
      </c>
      <c r="S92" s="16">
        <f t="shared" si="88"/>
        <v>0.0334188118228601</v>
      </c>
      <c r="T92" s="3">
        <v>0.01</v>
      </c>
      <c r="U92" s="17">
        <f t="shared" si="89"/>
        <v>0.000334188118228601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0.0151341881182286</v>
      </c>
      <c r="AR92" s="24">
        <f t="shared" si="93"/>
        <v>7.592</v>
      </c>
      <c r="AS92" s="1">
        <f t="shared" si="94"/>
        <v>0.18</v>
      </c>
      <c r="AT92" s="2">
        <f t="shared" si="95"/>
        <v>35</v>
      </c>
      <c r="AU92" s="1">
        <f t="shared" si="96"/>
        <v>4849.8764989315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5.75146428571429</v>
      </c>
      <c r="E93" s="12">
        <f t="shared" si="97"/>
        <v>-0.252354838709677</v>
      </c>
      <c r="F93" s="8" t="s">
        <v>109</v>
      </c>
      <c r="G93" s="6">
        <v>3</v>
      </c>
      <c r="H93" s="11">
        <f t="shared" si="80"/>
        <v>5.75146428571429</v>
      </c>
      <c r="I93" s="11">
        <f t="shared" si="81"/>
        <v>278.901464285714</v>
      </c>
      <c r="J93" s="11">
        <f t="shared" si="82"/>
        <v>0.0363457649180211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0.223854878472986</v>
      </c>
      <c r="P93" s="11">
        <f t="shared" si="85"/>
        <v>0.00813617678873134</v>
      </c>
      <c r="Q93" s="15">
        <f t="shared" si="86"/>
        <v>0.00146451182197164</v>
      </c>
      <c r="R93" s="11">
        <f t="shared" si="87"/>
        <v>0.0136656</v>
      </c>
      <c r="S93" s="16">
        <f t="shared" si="88"/>
        <v>0.107167765921119</v>
      </c>
      <c r="T93" s="3">
        <v>0.01</v>
      </c>
      <c r="U93" s="17">
        <f t="shared" si="89"/>
        <v>0.00107167765921119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0.0158716776592112</v>
      </c>
      <c r="AR93" s="24">
        <f t="shared" si="93"/>
        <v>7.592</v>
      </c>
      <c r="AS93" s="1">
        <f t="shared" si="94"/>
        <v>0.18</v>
      </c>
      <c r="AT93" s="2">
        <f t="shared" si="95"/>
        <v>35</v>
      </c>
      <c r="AU93" s="1">
        <f t="shared" si="96"/>
        <v>5086.21115825235</v>
      </c>
    </row>
    <row r="94" s="1" customFormat="1" ht="16.8" spans="1:47">
      <c r="A94" s="6"/>
      <c r="B94" s="6"/>
      <c r="C94" s="8">
        <v>3</v>
      </c>
      <c r="D94" s="9">
        <v>9.58041935483871</v>
      </c>
      <c r="E94" s="12">
        <f t="shared" si="97"/>
        <v>5.75146428571429</v>
      </c>
      <c r="F94" s="8" t="s">
        <v>109</v>
      </c>
      <c r="G94" s="6">
        <v>4</v>
      </c>
      <c r="H94" s="11">
        <f t="shared" si="80"/>
        <v>9.58041935483871</v>
      </c>
      <c r="I94" s="11">
        <f t="shared" si="81"/>
        <v>282.730419354839</v>
      </c>
      <c r="J94" s="11">
        <f t="shared" si="82"/>
        <v>0.0583157669196879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0.291638701684255</v>
      </c>
      <c r="P94" s="11">
        <f t="shared" si="85"/>
        <v>0.0170071345521794</v>
      </c>
      <c r="Q94" s="15">
        <f t="shared" si="86"/>
        <v>0.00306128421939229</v>
      </c>
      <c r="R94" s="11">
        <f t="shared" si="87"/>
        <v>0.0136656</v>
      </c>
      <c r="S94" s="16">
        <f t="shared" si="88"/>
        <v>0.224013890307948</v>
      </c>
      <c r="T94" s="3">
        <v>0.01</v>
      </c>
      <c r="U94" s="17">
        <f t="shared" si="89"/>
        <v>0.00224013890307948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0.0293401389030795</v>
      </c>
      <c r="AR94" s="24">
        <f t="shared" si="93"/>
        <v>7.592</v>
      </c>
      <c r="AS94" s="1">
        <f t="shared" si="94"/>
        <v>0.18</v>
      </c>
      <c r="AT94" s="2">
        <f t="shared" si="95"/>
        <v>35</v>
      </c>
      <c r="AU94" s="1">
        <f t="shared" si="96"/>
        <v>9402.2916214475</v>
      </c>
    </row>
    <row r="95" s="1" customFormat="1" ht="16.8" spans="1:47">
      <c r="A95" s="6"/>
      <c r="B95" s="6"/>
      <c r="C95" s="8">
        <v>4</v>
      </c>
      <c r="D95" s="9">
        <v>13.9075</v>
      </c>
      <c r="E95" s="12">
        <f t="shared" si="97"/>
        <v>9.58041935483871</v>
      </c>
      <c r="F95" s="8" t="s">
        <v>109</v>
      </c>
      <c r="G95" s="6">
        <v>5</v>
      </c>
      <c r="H95" s="11">
        <f t="shared" si="80"/>
        <v>13.9075</v>
      </c>
      <c r="I95" s="11">
        <f t="shared" si="81"/>
        <v>287.0575</v>
      </c>
      <c r="J95" s="11">
        <f t="shared" si="82"/>
        <v>0.0980026346705945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0.260899988775472</v>
      </c>
      <c r="O95" s="11">
        <f t="shared" si="98"/>
        <v>0.0896515783566038</v>
      </c>
      <c r="P95" s="11">
        <f t="shared" si="85"/>
        <v>0.00878609088132441</v>
      </c>
      <c r="Q95" s="15">
        <f t="shared" si="86"/>
        <v>0.00158149635863839</v>
      </c>
      <c r="R95" s="11">
        <f t="shared" si="87"/>
        <v>0.0136656</v>
      </c>
      <c r="S95" s="16">
        <f t="shared" si="88"/>
        <v>0.115728278205011</v>
      </c>
      <c r="T95" s="3">
        <v>0.01</v>
      </c>
      <c r="U95" s="17">
        <f t="shared" si="89"/>
        <v>0.00115728278205011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0.0282572827820501</v>
      </c>
      <c r="AR95" s="24">
        <f t="shared" si="93"/>
        <v>7.592</v>
      </c>
      <c r="AS95" s="1">
        <f t="shared" si="94"/>
        <v>0.18</v>
      </c>
      <c r="AT95" s="2">
        <f t="shared" si="95"/>
        <v>35</v>
      </c>
      <c r="AU95" s="1">
        <f t="shared" si="96"/>
        <v>9055.2813681007</v>
      </c>
    </row>
    <row r="96" s="1" customFormat="1" ht="16.8" spans="1:47">
      <c r="A96" s="6"/>
      <c r="B96" s="6"/>
      <c r="C96" s="8">
        <v>5</v>
      </c>
      <c r="D96" s="9">
        <v>19.8738709677419</v>
      </c>
      <c r="E96" s="12">
        <f t="shared" si="97"/>
        <v>13.9075</v>
      </c>
      <c r="F96" s="8" t="s">
        <v>111</v>
      </c>
      <c r="G96" s="6">
        <v>6</v>
      </c>
      <c r="H96" s="11">
        <f t="shared" si="80"/>
        <v>19.8738709677419</v>
      </c>
      <c r="I96" s="11">
        <f t="shared" si="81"/>
        <v>293.023870967742</v>
      </c>
      <c r="J96" s="11">
        <f t="shared" si="82"/>
        <v>0.195515207330845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0.156785487475279</v>
      </c>
      <c r="P96" s="11">
        <f t="shared" si="85"/>
        <v>0.0306539470901968</v>
      </c>
      <c r="Q96" s="15">
        <f t="shared" si="86"/>
        <v>0.00551771047623543</v>
      </c>
      <c r="R96" s="11">
        <f t="shared" si="87"/>
        <v>0.0136656</v>
      </c>
      <c r="S96" s="16">
        <f t="shared" si="88"/>
        <v>0.403766426372456</v>
      </c>
      <c r="T96" s="3">
        <v>0.01</v>
      </c>
      <c r="U96" s="17">
        <f t="shared" si="89"/>
        <v>0.00403766426372456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0.0311376642637246</v>
      </c>
      <c r="AR96" s="24">
        <f t="shared" si="93"/>
        <v>7.592</v>
      </c>
      <c r="AS96" s="1">
        <f t="shared" si="94"/>
        <v>0.18</v>
      </c>
      <c r="AT96" s="2">
        <f t="shared" si="95"/>
        <v>35</v>
      </c>
      <c r="AU96" s="1">
        <f t="shared" si="96"/>
        <v>9978.32357867722</v>
      </c>
    </row>
    <row r="97" s="1" customFormat="1" ht="16.8" spans="1:47">
      <c r="A97" s="6"/>
      <c r="B97" s="6"/>
      <c r="C97" s="8">
        <v>6</v>
      </c>
      <c r="D97" s="9">
        <v>25.5295333333333</v>
      </c>
      <c r="E97" s="12">
        <f t="shared" si="97"/>
        <v>19.8738709677419</v>
      </c>
      <c r="F97" s="8" t="s">
        <v>109</v>
      </c>
      <c r="G97" s="6">
        <v>7</v>
      </c>
      <c r="H97" s="11">
        <f t="shared" si="80"/>
        <v>25.5295333333333</v>
      </c>
      <c r="I97" s="11">
        <f t="shared" si="81"/>
        <v>298.679533333333</v>
      </c>
      <c r="J97" s="11">
        <f t="shared" si="82"/>
        <v>0.366808952776906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0.202051540385082</v>
      </c>
      <c r="P97" s="11">
        <f t="shared" si="85"/>
        <v>0.0741143139356128</v>
      </c>
      <c r="Q97" s="15">
        <f t="shared" si="86"/>
        <v>0.0133405765084103</v>
      </c>
      <c r="R97" s="11">
        <f t="shared" si="87"/>
        <v>0.0136656</v>
      </c>
      <c r="S97" s="16">
        <f t="shared" si="88"/>
        <v>0.976215936981202</v>
      </c>
      <c r="T97" s="3">
        <v>0.01</v>
      </c>
      <c r="U97" s="17">
        <f t="shared" si="89"/>
        <v>0.00976215936981202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0.044262159369812</v>
      </c>
      <c r="AR97" s="24">
        <f t="shared" si="93"/>
        <v>7.592</v>
      </c>
      <c r="AS97" s="1">
        <f t="shared" si="94"/>
        <v>0.18</v>
      </c>
      <c r="AT97" s="2">
        <f t="shared" si="95"/>
        <v>35</v>
      </c>
      <c r="AU97" s="1">
        <f t="shared" si="96"/>
        <v>14184.1772312222</v>
      </c>
    </row>
    <row r="98" s="1" customFormat="1" ht="16.8" spans="1:47">
      <c r="A98" s="6"/>
      <c r="B98" s="6"/>
      <c r="C98" s="8">
        <v>7</v>
      </c>
      <c r="D98" s="9">
        <v>27.1121612903226</v>
      </c>
      <c r="E98" s="12">
        <f t="shared" si="97"/>
        <v>25.5295333333333</v>
      </c>
      <c r="F98" s="8" t="s">
        <v>109</v>
      </c>
      <c r="G98" s="6">
        <v>8</v>
      </c>
      <c r="H98" s="11">
        <f t="shared" si="80"/>
        <v>27.1121612903226</v>
      </c>
      <c r="I98" s="11">
        <f t="shared" si="81"/>
        <v>300.262161290323</v>
      </c>
      <c r="J98" s="11">
        <f t="shared" si="82"/>
        <v>0.435575004789432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0.20385722644947</v>
      </c>
      <c r="P98" s="11">
        <f t="shared" si="85"/>
        <v>0.0887951123870881</v>
      </c>
      <c r="Q98" s="15">
        <f t="shared" si="86"/>
        <v>0.0159831202296759</v>
      </c>
      <c r="R98" s="11">
        <f t="shared" si="87"/>
        <v>0.0136656</v>
      </c>
      <c r="S98" s="16">
        <f t="shared" si="88"/>
        <v>1.16958788707966</v>
      </c>
      <c r="T98" s="3">
        <v>0.01</v>
      </c>
      <c r="U98" s="17">
        <f t="shared" si="89"/>
        <v>0.0116958788707966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0.0461958788707967</v>
      </c>
      <c r="AR98" s="24">
        <f t="shared" si="93"/>
        <v>7.592</v>
      </c>
      <c r="AS98" s="1">
        <f t="shared" si="94"/>
        <v>0.18</v>
      </c>
      <c r="AT98" s="2">
        <f t="shared" si="95"/>
        <v>35</v>
      </c>
      <c r="AU98" s="1">
        <f t="shared" si="96"/>
        <v>14803.853733859</v>
      </c>
    </row>
    <row r="99" s="1" customFormat="1" ht="16.8" spans="1:47">
      <c r="A99" s="6"/>
      <c r="B99" s="6"/>
      <c r="C99" s="8">
        <v>8</v>
      </c>
      <c r="D99" s="9">
        <v>25.5407741935484</v>
      </c>
      <c r="E99" s="12">
        <f t="shared" si="97"/>
        <v>27.1121612903226</v>
      </c>
      <c r="F99" s="8" t="s">
        <v>109</v>
      </c>
      <c r="G99" s="6">
        <v>9</v>
      </c>
      <c r="H99" s="11">
        <f t="shared" si="80"/>
        <v>25.5407741935484</v>
      </c>
      <c r="I99" s="11">
        <f t="shared" si="81"/>
        <v>298.690774193548</v>
      </c>
      <c r="J99" s="11">
        <f t="shared" si="82"/>
        <v>0.367259244950185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0.190982114062382</v>
      </c>
      <c r="P99" s="11">
        <f t="shared" si="85"/>
        <v>0.0701399470095403</v>
      </c>
      <c r="Q99" s="15">
        <f t="shared" si="86"/>
        <v>0.0126251904617173</v>
      </c>
      <c r="R99" s="11">
        <f t="shared" si="87"/>
        <v>0.0136656</v>
      </c>
      <c r="S99" s="16">
        <f t="shared" si="88"/>
        <v>0.923866530684146</v>
      </c>
      <c r="T99" s="3">
        <v>0.01</v>
      </c>
      <c r="U99" s="17">
        <f t="shared" si="89"/>
        <v>0.00923866530684146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0.0363386653068415</v>
      </c>
      <c r="AR99" s="24">
        <f t="shared" si="93"/>
        <v>7.592</v>
      </c>
      <c r="AS99" s="1">
        <f t="shared" si="94"/>
        <v>0.18</v>
      </c>
      <c r="AT99" s="2">
        <f t="shared" si="95"/>
        <v>35</v>
      </c>
      <c r="AU99" s="1">
        <f t="shared" si="96"/>
        <v>11645.0276352727</v>
      </c>
    </row>
    <row r="100" s="1" customFormat="1" ht="16.8" spans="1:47">
      <c r="A100" s="6"/>
      <c r="B100" s="6"/>
      <c r="C100" s="8">
        <v>9</v>
      </c>
      <c r="D100" s="9">
        <v>22.7211333333333</v>
      </c>
      <c r="E100" s="12">
        <f t="shared" si="97"/>
        <v>25.5407741935484</v>
      </c>
      <c r="F100" s="8" t="s">
        <v>109</v>
      </c>
      <c r="G100" s="6">
        <v>10</v>
      </c>
      <c r="H100" s="11">
        <f t="shared" si="80"/>
        <v>22.7211333333333</v>
      </c>
      <c r="I100" s="11">
        <f t="shared" si="81"/>
        <v>295.871133333333</v>
      </c>
      <c r="J100" s="11">
        <f t="shared" si="82"/>
        <v>0.269187487994173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0.196762167052841</v>
      </c>
      <c r="P100" s="11">
        <f t="shared" si="85"/>
        <v>0.0529659134812442</v>
      </c>
      <c r="Q100" s="15">
        <f t="shared" si="86"/>
        <v>0.00953386442662396</v>
      </c>
      <c r="R100" s="11">
        <f t="shared" si="87"/>
        <v>0.0136656</v>
      </c>
      <c r="S100" s="16">
        <f t="shared" si="88"/>
        <v>0.697654287160751</v>
      </c>
      <c r="T100" s="3">
        <v>0.01</v>
      </c>
      <c r="U100" s="17">
        <f t="shared" si="89"/>
        <v>0.00697654287160751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0.0340765428716075</v>
      </c>
      <c r="AR100" s="24">
        <f t="shared" si="93"/>
        <v>7.592</v>
      </c>
      <c r="AS100" s="1">
        <f t="shared" si="94"/>
        <v>0.18</v>
      </c>
      <c r="AT100" s="2">
        <f t="shared" si="95"/>
        <v>35</v>
      </c>
      <c r="AU100" s="1">
        <f t="shared" si="96"/>
        <v>10920.1116800433</v>
      </c>
    </row>
    <row r="101" s="1" customFormat="1" ht="16.8" spans="1:47">
      <c r="A101" s="6"/>
      <c r="B101" s="6"/>
      <c r="C101" s="8">
        <v>10</v>
      </c>
      <c r="D101" s="9">
        <v>14.8946774193548</v>
      </c>
      <c r="E101" s="12">
        <f t="shared" si="97"/>
        <v>22.7211333333333</v>
      </c>
      <c r="F101" s="8" t="s">
        <v>109</v>
      </c>
      <c r="G101" s="6">
        <v>11</v>
      </c>
      <c r="H101" s="11">
        <f t="shared" si="80"/>
        <v>14.8946774193548</v>
      </c>
      <c r="I101" s="11">
        <f t="shared" si="81"/>
        <v>288.044677419355</v>
      </c>
      <c r="J101" s="11">
        <f t="shared" si="82"/>
        <v>0.110083755388079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0.136606440893017</v>
      </c>
      <c r="O101" s="11">
        <f t="shared" si="98"/>
        <v>0.0831098126785798</v>
      </c>
      <c r="P101" s="11">
        <f t="shared" si="85"/>
        <v>0.00914904028925785</v>
      </c>
      <c r="Q101" s="15">
        <f t="shared" si="86"/>
        <v>0.00164682725206641</v>
      </c>
      <c r="R101" s="11">
        <f t="shared" si="87"/>
        <v>0.0136656</v>
      </c>
      <c r="S101" s="16">
        <f t="shared" si="88"/>
        <v>0.120508960606663</v>
      </c>
      <c r="T101" s="3">
        <v>0.01</v>
      </c>
      <c r="U101" s="17">
        <f t="shared" si="89"/>
        <v>0.00120508960606663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0.0160050896060666</v>
      </c>
      <c r="AR101" s="24">
        <f t="shared" si="93"/>
        <v>7.592</v>
      </c>
      <c r="AS101" s="1">
        <f t="shared" si="94"/>
        <v>0.18</v>
      </c>
      <c r="AT101" s="2">
        <f t="shared" si="95"/>
        <v>35</v>
      </c>
      <c r="AU101" s="1">
        <f t="shared" si="96"/>
        <v>5128.96412660956</v>
      </c>
    </row>
    <row r="102" s="1" customFormat="1" ht="16.8" spans="1:48">
      <c r="A102" s="6"/>
      <c r="B102" s="6"/>
      <c r="C102" s="8">
        <v>11</v>
      </c>
      <c r="D102" s="9">
        <v>8.662</v>
      </c>
      <c r="E102" s="12">
        <f t="shared" si="97"/>
        <v>14.8946774193548</v>
      </c>
      <c r="F102" s="8" t="s">
        <v>111</v>
      </c>
      <c r="G102" s="6">
        <v>12</v>
      </c>
      <c r="H102" s="11">
        <f t="shared" si="80"/>
        <v>8.662</v>
      </c>
      <c r="I102" s="11">
        <f t="shared" si="81"/>
        <v>281.812</v>
      </c>
      <c r="J102" s="11">
        <f t="shared" si="82"/>
        <v>0.0521246734727146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0.149880772389322</v>
      </c>
      <c r="P102" s="11">
        <f t="shared" si="85"/>
        <v>0.00781248632063167</v>
      </c>
      <c r="Q102" s="15">
        <f t="shared" si="86"/>
        <v>0.0014062475377137</v>
      </c>
      <c r="R102" s="11">
        <f t="shared" si="87"/>
        <v>0.0136656</v>
      </c>
      <c r="S102" s="16">
        <f t="shared" si="88"/>
        <v>0.102904192842883</v>
      </c>
      <c r="T102" s="3">
        <v>0.01</v>
      </c>
      <c r="U102" s="17">
        <f t="shared" si="89"/>
        <v>0.00102904192842883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0.0158290419284288</v>
      </c>
      <c r="AR102" s="24">
        <f t="shared" si="93"/>
        <v>7.592</v>
      </c>
      <c r="AS102" s="1">
        <f t="shared" si="94"/>
        <v>0.18</v>
      </c>
      <c r="AT102" s="2">
        <f t="shared" si="95"/>
        <v>35</v>
      </c>
      <c r="AU102" s="1">
        <f t="shared" si="96"/>
        <v>5072.54818359385</v>
      </c>
      <c r="AV102" s="1">
        <f>SUM(AU91:AU102)</f>
        <v>104927.191768734</v>
      </c>
    </row>
    <row r="103" s="1" customFormat="1" ht="16.8" spans="1:46">
      <c r="A103" s="6"/>
      <c r="B103" s="6"/>
      <c r="C103" s="8">
        <v>12</v>
      </c>
      <c r="D103" s="9">
        <v>2.74045161290323</v>
      </c>
      <c r="E103" s="12">
        <f t="shared" si="97"/>
        <v>8.662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66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 s="6" customFormat="1" ht="16.8" spans="1:66">
      <c r="A106" s="28" t="s">
        <v>47</v>
      </c>
      <c r="B106" s="28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6" t="s">
        <v>93</v>
      </c>
      <c r="L106" s="6" t="s">
        <v>94</v>
      </c>
      <c r="M106" s="6" t="s">
        <v>95</v>
      </c>
      <c r="N106" s="6" t="s">
        <v>96</v>
      </c>
      <c r="O106" s="6" t="s">
        <v>97</v>
      </c>
      <c r="P106" s="6" t="s">
        <v>98</v>
      </c>
      <c r="Q106" s="6" t="s">
        <v>99</v>
      </c>
      <c r="R106" s="6" t="s">
        <v>100</v>
      </c>
      <c r="S106" s="4" t="s">
        <v>101</v>
      </c>
      <c r="T106" s="4" t="s">
        <v>102</v>
      </c>
      <c r="U106" s="4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G106" s="1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</row>
    <row r="107" s="6" customFormat="1" ht="16.8" spans="1:78">
      <c r="A107" s="6" t="s">
        <v>107</v>
      </c>
      <c r="B107" s="6">
        <f>F9</f>
        <v>108.2955</v>
      </c>
      <c r="C107" s="8" t="s">
        <v>108</v>
      </c>
      <c r="D107" s="9">
        <v>0.256290322580645</v>
      </c>
      <c r="E107" s="8"/>
      <c r="F107" s="8"/>
      <c r="G107" s="6">
        <v>1</v>
      </c>
      <c r="H107" s="11">
        <f t="shared" ref="H107:H118" si="99">E108</f>
        <v>0.256290322580645</v>
      </c>
      <c r="I107" s="11">
        <f t="shared" ref="I107:I118" si="100">H107+273.15</f>
        <v>273.406290322581</v>
      </c>
      <c r="J107" s="11">
        <f t="shared" ref="J107:J118" si="101">EXP(($C$18*(I107-$C$16))/($C$19*I107*$C$16))</f>
        <v>0.0180185107142034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O107" s="11">
        <f>L107</f>
        <v>2.43664875</v>
      </c>
      <c r="P107" s="11">
        <f t="shared" ref="P107:P118" si="104">O107*J107</f>
        <v>0.0439047816086252</v>
      </c>
      <c r="Q107" s="15">
        <f t="shared" ref="Q107:Q118" si="105">P107*$B$109</f>
        <v>0.0197571517238813</v>
      </c>
      <c r="R107" s="11">
        <f t="shared" ref="R107:R118" si="106">L107*$B$109</f>
        <v>1.0964919375</v>
      </c>
      <c r="S107" s="16">
        <f t="shared" ref="S107:S118" si="107">Q107/R107</f>
        <v>0.0180185107142033</v>
      </c>
      <c r="T107" s="4">
        <v>0.27</v>
      </c>
      <c r="U107" s="29">
        <f t="shared" ref="U107:U118" si="108">S107*T107</f>
        <v>0.0048649978928349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0.22786679686469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425</v>
      </c>
      <c r="AF107" s="1">
        <f t="shared" ref="AF107:AF118" si="113">AE107*10000*AC107*AB107</f>
        <v>8739752.66453376</v>
      </c>
      <c r="AG107" s="1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26"/>
      <c r="BP107" s="4"/>
      <c r="BQ107" s="29"/>
      <c r="BR107" s="16"/>
      <c r="BS107" s="18"/>
      <c r="BT107" s="18"/>
      <c r="BU107" s="16"/>
      <c r="BV107" s="18"/>
      <c r="BW107" s="29"/>
      <c r="BX107" s="4"/>
      <c r="BY107" s="4"/>
      <c r="BZ107" s="4"/>
    </row>
    <row r="108" s="6" customFormat="1" ht="16.8" spans="1:78">
      <c r="A108" s="6" t="s">
        <v>110</v>
      </c>
      <c r="B108" s="6">
        <v>27</v>
      </c>
      <c r="C108" s="8">
        <v>1</v>
      </c>
      <c r="D108" s="9">
        <v>-0.252354838709677</v>
      </c>
      <c r="E108" s="12">
        <f t="shared" ref="E108:E119" si="114">D107</f>
        <v>0.256290322580645</v>
      </c>
      <c r="F108" s="8" t="s">
        <v>109</v>
      </c>
      <c r="G108" s="6">
        <v>2</v>
      </c>
      <c r="H108" s="11">
        <f t="shared" si="99"/>
        <v>-0.252354838709677</v>
      </c>
      <c r="I108" s="11">
        <f t="shared" si="100"/>
        <v>272.89764516129</v>
      </c>
      <c r="J108" s="11">
        <f t="shared" si="101"/>
        <v>0.0168613137930478</v>
      </c>
      <c r="K108" s="11">
        <f t="shared" si="102"/>
        <v>9.024625</v>
      </c>
      <c r="L108" s="11">
        <f t="shared" si="103"/>
        <v>2.43664875</v>
      </c>
      <c r="M108" s="6" t="s">
        <v>109</v>
      </c>
      <c r="O108" s="11">
        <f t="shared" ref="O108:O118" si="115">L108+O107-P107-N108</f>
        <v>4.82939271839137</v>
      </c>
      <c r="P108" s="11">
        <f t="shared" si="104"/>
        <v>0.0814299060546573</v>
      </c>
      <c r="Q108" s="15">
        <f t="shared" si="105"/>
        <v>0.0366434577245958</v>
      </c>
      <c r="R108" s="11">
        <f t="shared" si="106"/>
        <v>1.0964919375</v>
      </c>
      <c r="S108" s="16">
        <f t="shared" si="107"/>
        <v>0.0334188118228601</v>
      </c>
      <c r="T108" s="4">
        <v>0.27</v>
      </c>
      <c r="U108" s="29">
        <f t="shared" si="108"/>
        <v>0.00902307919217223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0.22912045837644</v>
      </c>
      <c r="AC108" s="24">
        <f t="shared" si="110"/>
        <v>9.024625</v>
      </c>
      <c r="AD108" s="1">
        <f t="shared" si="111"/>
        <v>0.45</v>
      </c>
      <c r="AE108" s="25">
        <f t="shared" si="112"/>
        <v>425</v>
      </c>
      <c r="AF108" s="1">
        <f t="shared" si="113"/>
        <v>8787836.42087079</v>
      </c>
      <c r="AG108" s="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26"/>
      <c r="BP108" s="4"/>
      <c r="BQ108" s="29"/>
      <c r="BR108" s="16"/>
      <c r="BS108" s="18"/>
      <c r="BT108" s="18"/>
      <c r="BU108" s="16"/>
      <c r="BV108" s="18"/>
      <c r="BW108" s="29"/>
      <c r="BX108" s="4"/>
      <c r="BY108" s="4"/>
      <c r="BZ108" s="4"/>
    </row>
    <row r="109" s="6" customFormat="1" ht="16.8" spans="1:78">
      <c r="A109" s="6" t="s">
        <v>72</v>
      </c>
      <c r="B109" s="6">
        <f>G9</f>
        <v>0.45</v>
      </c>
      <c r="C109" s="8">
        <v>2</v>
      </c>
      <c r="D109" s="9">
        <v>5.75146428571429</v>
      </c>
      <c r="E109" s="12">
        <f t="shared" si="114"/>
        <v>-0.252354838709677</v>
      </c>
      <c r="F109" s="8" t="s">
        <v>109</v>
      </c>
      <c r="G109" s="6">
        <v>3</v>
      </c>
      <c r="H109" s="11">
        <f t="shared" si="99"/>
        <v>5.75146428571429</v>
      </c>
      <c r="I109" s="11">
        <f t="shared" si="100"/>
        <v>278.901464285714</v>
      </c>
      <c r="J109" s="11">
        <f t="shared" si="101"/>
        <v>0.0363457649180211</v>
      </c>
      <c r="K109" s="11">
        <f t="shared" si="102"/>
        <v>9.024625</v>
      </c>
      <c r="L109" s="11">
        <f t="shared" si="103"/>
        <v>2.43664875</v>
      </c>
      <c r="M109" s="6" t="s">
        <v>109</v>
      </c>
      <c r="O109" s="11">
        <f t="shared" si="115"/>
        <v>7.18461156233672</v>
      </c>
      <c r="P109" s="11">
        <f t="shared" si="104"/>
        <v>0.261130202871987</v>
      </c>
      <c r="Q109" s="15">
        <f t="shared" si="105"/>
        <v>0.117508591292394</v>
      </c>
      <c r="R109" s="11">
        <f t="shared" si="106"/>
        <v>1.0964919375</v>
      </c>
      <c r="S109" s="16">
        <f t="shared" si="107"/>
        <v>0.107167765921119</v>
      </c>
      <c r="T109" s="4">
        <v>0.27</v>
      </c>
      <c r="U109" s="29">
        <f t="shared" si="108"/>
        <v>0.0289352967987021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0.235123991984809</v>
      </c>
      <c r="AC109" s="24">
        <f t="shared" si="110"/>
        <v>9.024625</v>
      </c>
      <c r="AD109" s="1">
        <f t="shared" si="111"/>
        <v>0.45</v>
      </c>
      <c r="AE109" s="25">
        <f t="shared" si="112"/>
        <v>425</v>
      </c>
      <c r="AF109" s="1">
        <f t="shared" si="113"/>
        <v>9018099.8887051</v>
      </c>
      <c r="AG109" s="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26"/>
      <c r="BP109" s="4"/>
      <c r="BQ109" s="29"/>
      <c r="BR109" s="16"/>
      <c r="BS109" s="18"/>
      <c r="BT109" s="18"/>
      <c r="BU109" s="16"/>
      <c r="BV109" s="18"/>
      <c r="BW109" s="29"/>
      <c r="BX109" s="4"/>
      <c r="BY109" s="4"/>
      <c r="BZ109" s="4"/>
    </row>
    <row r="110" s="6" customFormat="1" ht="16.8" spans="3:78">
      <c r="C110" s="8">
        <v>3</v>
      </c>
      <c r="D110" s="9">
        <v>9.58041935483871</v>
      </c>
      <c r="E110" s="12">
        <f t="shared" si="114"/>
        <v>5.75146428571429</v>
      </c>
      <c r="F110" s="8" t="s">
        <v>109</v>
      </c>
      <c r="G110" s="6">
        <v>4</v>
      </c>
      <c r="H110" s="11">
        <f t="shared" si="99"/>
        <v>9.58041935483871</v>
      </c>
      <c r="I110" s="11">
        <f t="shared" si="100"/>
        <v>282.730419354839</v>
      </c>
      <c r="J110" s="11">
        <f t="shared" si="101"/>
        <v>0.0583157669196879</v>
      </c>
      <c r="K110" s="11">
        <f t="shared" si="102"/>
        <v>9.024625</v>
      </c>
      <c r="L110" s="11">
        <f t="shared" si="103"/>
        <v>2.43664875</v>
      </c>
      <c r="M110" s="6" t="s">
        <v>109</v>
      </c>
      <c r="O110" s="11">
        <f t="shared" si="115"/>
        <v>9.36013010946473</v>
      </c>
      <c r="P110" s="11">
        <f t="shared" si="104"/>
        <v>0.545843165801498</v>
      </c>
      <c r="Q110" s="15">
        <f t="shared" si="105"/>
        <v>0.245629424610674</v>
      </c>
      <c r="R110" s="11">
        <f t="shared" si="106"/>
        <v>1.0964919375</v>
      </c>
      <c r="S110" s="16">
        <f t="shared" si="107"/>
        <v>0.224013890307948</v>
      </c>
      <c r="T110" s="4">
        <v>0.27</v>
      </c>
      <c r="U110" s="29">
        <f t="shared" si="108"/>
        <v>0.0604837503831459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0.293435850740518</v>
      </c>
      <c r="AC110" s="24">
        <f t="shared" si="110"/>
        <v>9.024625</v>
      </c>
      <c r="AD110" s="1">
        <f t="shared" si="111"/>
        <v>0.45</v>
      </c>
      <c r="AE110" s="25">
        <f t="shared" si="112"/>
        <v>425</v>
      </c>
      <c r="AF110" s="1">
        <f t="shared" si="113"/>
        <v>11254631.1865789</v>
      </c>
      <c r="AG110" s="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26"/>
      <c r="BP110" s="4"/>
      <c r="BQ110" s="29"/>
      <c r="BR110" s="16"/>
      <c r="BS110" s="18"/>
      <c r="BT110" s="18"/>
      <c r="BU110" s="16"/>
      <c r="BV110" s="18"/>
      <c r="BW110" s="29"/>
      <c r="BX110" s="4"/>
      <c r="BY110" s="4"/>
      <c r="BZ110" s="4"/>
    </row>
    <row r="111" s="6" customFormat="1" ht="16.8" spans="3:78">
      <c r="C111" s="8">
        <v>4</v>
      </c>
      <c r="D111" s="9">
        <v>13.9075</v>
      </c>
      <c r="E111" s="12">
        <f t="shared" si="114"/>
        <v>9.58041935483871</v>
      </c>
      <c r="F111" s="8" t="s">
        <v>109</v>
      </c>
      <c r="G111" s="6">
        <v>5</v>
      </c>
      <c r="H111" s="11">
        <f t="shared" si="99"/>
        <v>13.9075</v>
      </c>
      <c r="I111" s="11">
        <f t="shared" si="100"/>
        <v>287.0575</v>
      </c>
      <c r="J111" s="11">
        <f t="shared" si="101"/>
        <v>0.0980026346705945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8.37357259648007</v>
      </c>
      <c r="O111" s="11">
        <f t="shared" si="115"/>
        <v>2.87736309718316</v>
      </c>
      <c r="P111" s="11">
        <f t="shared" si="104"/>
        <v>0.281989164427892</v>
      </c>
      <c r="Q111" s="15">
        <f t="shared" si="105"/>
        <v>0.126895123992551</v>
      </c>
      <c r="R111" s="11">
        <f t="shared" si="106"/>
        <v>1.0964919375</v>
      </c>
      <c r="S111" s="16">
        <f t="shared" si="107"/>
        <v>0.115728278205011</v>
      </c>
      <c r="T111" s="4">
        <v>0.27</v>
      </c>
      <c r="U111" s="29">
        <f t="shared" si="108"/>
        <v>0.0312466351153529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0.284620860487279</v>
      </c>
      <c r="AC111" s="24">
        <f t="shared" si="110"/>
        <v>9.024625</v>
      </c>
      <c r="AD111" s="1">
        <f t="shared" si="111"/>
        <v>0.45</v>
      </c>
      <c r="AE111" s="25">
        <f t="shared" si="112"/>
        <v>425</v>
      </c>
      <c r="AF111" s="1">
        <f t="shared" si="113"/>
        <v>10916535.2655688</v>
      </c>
      <c r="AG111" s="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26"/>
      <c r="BP111" s="4"/>
      <c r="BQ111" s="29"/>
      <c r="BR111" s="16"/>
      <c r="BS111" s="18"/>
      <c r="BT111" s="18"/>
      <c r="BU111" s="16"/>
      <c r="BV111" s="18"/>
      <c r="BW111" s="29"/>
      <c r="BX111" s="4"/>
      <c r="BY111" s="4"/>
      <c r="BZ111" s="4"/>
    </row>
    <row r="112" s="6" customFormat="1" ht="16.8" spans="3:78">
      <c r="C112" s="8">
        <v>5</v>
      </c>
      <c r="D112" s="9">
        <v>19.8738709677419</v>
      </c>
      <c r="E112" s="12">
        <f t="shared" si="114"/>
        <v>13.9075</v>
      </c>
      <c r="F112" s="8" t="s">
        <v>111</v>
      </c>
      <c r="G112" s="6">
        <v>6</v>
      </c>
      <c r="H112" s="11">
        <f t="shared" si="99"/>
        <v>19.8738709677419</v>
      </c>
      <c r="I112" s="11">
        <f t="shared" si="100"/>
        <v>293.023870967742</v>
      </c>
      <c r="J112" s="11">
        <f t="shared" si="101"/>
        <v>0.195515207330845</v>
      </c>
      <c r="K112" s="11">
        <f t="shared" si="102"/>
        <v>9.024625</v>
      </c>
      <c r="L112" s="11">
        <f t="shared" si="103"/>
        <v>2.43664875</v>
      </c>
      <c r="M112" s="6" t="s">
        <v>109</v>
      </c>
      <c r="O112" s="11">
        <f t="shared" si="115"/>
        <v>5.03202268275527</v>
      </c>
      <c r="P112" s="11">
        <f t="shared" si="104"/>
        <v>0.983836958112411</v>
      </c>
      <c r="Q112" s="15">
        <f t="shared" si="105"/>
        <v>0.442726631150585</v>
      </c>
      <c r="R112" s="11">
        <f t="shared" si="106"/>
        <v>1.0964919375</v>
      </c>
      <c r="S112" s="16">
        <f t="shared" si="107"/>
        <v>0.403766426372456</v>
      </c>
      <c r="T112" s="4">
        <v>0.27</v>
      </c>
      <c r="U112" s="29">
        <f t="shared" si="108"/>
        <v>0.109016935120563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0.32326860593885</v>
      </c>
      <c r="AC112" s="24">
        <f t="shared" si="110"/>
        <v>9.024625</v>
      </c>
      <c r="AD112" s="1">
        <f t="shared" si="111"/>
        <v>0.45</v>
      </c>
      <c r="AE112" s="25">
        <f t="shared" si="112"/>
        <v>425</v>
      </c>
      <c r="AF112" s="1">
        <f t="shared" si="113"/>
        <v>12398856.2572013</v>
      </c>
      <c r="AG112" s="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26"/>
      <c r="BP112" s="4"/>
      <c r="BQ112" s="29"/>
      <c r="BR112" s="16"/>
      <c r="BS112" s="18"/>
      <c r="BT112" s="18"/>
      <c r="BU112" s="16"/>
      <c r="BV112" s="18"/>
      <c r="BW112" s="29"/>
      <c r="BX112" s="4"/>
      <c r="BY112" s="4"/>
      <c r="BZ112" s="4"/>
    </row>
    <row r="113" s="6" customFormat="1" ht="16.8" spans="3:78">
      <c r="C113" s="8">
        <v>6</v>
      </c>
      <c r="D113" s="9">
        <v>25.5295333333333</v>
      </c>
      <c r="E113" s="12">
        <f t="shared" si="114"/>
        <v>19.8738709677419</v>
      </c>
      <c r="F113" s="8" t="s">
        <v>109</v>
      </c>
      <c r="G113" s="6">
        <v>7</v>
      </c>
      <c r="H113" s="11">
        <f t="shared" si="99"/>
        <v>25.5295333333333</v>
      </c>
      <c r="I113" s="11">
        <f t="shared" si="100"/>
        <v>298.679533333333</v>
      </c>
      <c r="J113" s="11">
        <f t="shared" si="101"/>
        <v>0.366808952776906</v>
      </c>
      <c r="K113" s="11">
        <f t="shared" si="102"/>
        <v>9.024625</v>
      </c>
      <c r="L113" s="11">
        <f t="shared" si="103"/>
        <v>2.43664875</v>
      </c>
      <c r="M113" s="6" t="s">
        <v>109</v>
      </c>
      <c r="O113" s="11">
        <f t="shared" si="115"/>
        <v>6.48483447464286</v>
      </c>
      <c r="P113" s="11">
        <f t="shared" si="104"/>
        <v>2.37869534257532</v>
      </c>
      <c r="Q113" s="15">
        <f t="shared" si="105"/>
        <v>1.0704129041589</v>
      </c>
      <c r="R113" s="11">
        <f t="shared" si="106"/>
        <v>1.0964919375</v>
      </c>
      <c r="S113" s="16">
        <f t="shared" si="107"/>
        <v>0.976215936981202</v>
      </c>
      <c r="T113" s="4">
        <v>0.27</v>
      </c>
      <c r="U113" s="29">
        <f t="shared" si="108"/>
        <v>0.263578302984925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0.369868858349955</v>
      </c>
      <c r="AC113" s="24">
        <f t="shared" si="110"/>
        <v>9.024625</v>
      </c>
      <c r="AD113" s="1">
        <f t="shared" si="111"/>
        <v>0.45</v>
      </c>
      <c r="AE113" s="25">
        <f t="shared" si="112"/>
        <v>425</v>
      </c>
      <c r="AF113" s="1">
        <f t="shared" si="113"/>
        <v>14186192.9195925</v>
      </c>
      <c r="AG113" s="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26"/>
      <c r="BP113" s="4"/>
      <c r="BQ113" s="29"/>
      <c r="BR113" s="16"/>
      <c r="BS113" s="18"/>
      <c r="BT113" s="18"/>
      <c r="BU113" s="16"/>
      <c r="BV113" s="18"/>
      <c r="BW113" s="29"/>
      <c r="BX113" s="4"/>
      <c r="BY113" s="4"/>
      <c r="BZ113" s="4"/>
    </row>
    <row r="114" s="6" customFormat="1" ht="16.8" spans="3:78">
      <c r="C114" s="8">
        <v>7</v>
      </c>
      <c r="D114" s="9">
        <v>27.1121612903226</v>
      </c>
      <c r="E114" s="12">
        <f t="shared" si="114"/>
        <v>25.5295333333333</v>
      </c>
      <c r="F114" s="8" t="s">
        <v>109</v>
      </c>
      <c r="G114" s="6">
        <v>8</v>
      </c>
      <c r="H114" s="11">
        <f t="shared" si="99"/>
        <v>27.1121612903226</v>
      </c>
      <c r="I114" s="11">
        <f t="shared" si="100"/>
        <v>300.262161290323</v>
      </c>
      <c r="J114" s="11">
        <f t="shared" si="101"/>
        <v>0.435575004789432</v>
      </c>
      <c r="K114" s="11">
        <f t="shared" si="102"/>
        <v>9.024625</v>
      </c>
      <c r="L114" s="11">
        <f t="shared" si="103"/>
        <v>2.43664875</v>
      </c>
      <c r="M114" s="6" t="s">
        <v>109</v>
      </c>
      <c r="O114" s="11">
        <f t="shared" si="115"/>
        <v>6.54278788206754</v>
      </c>
      <c r="P114" s="11">
        <f t="shared" si="104"/>
        <v>2.84987486306781</v>
      </c>
      <c r="Q114" s="15">
        <f t="shared" si="105"/>
        <v>1.28244368838051</v>
      </c>
      <c r="R114" s="11">
        <f t="shared" si="106"/>
        <v>1.0964919375</v>
      </c>
      <c r="S114" s="16">
        <f t="shared" si="107"/>
        <v>1.16958788707966</v>
      </c>
      <c r="T114" s="4">
        <v>0.27</v>
      </c>
      <c r="U114" s="29">
        <f t="shared" si="108"/>
        <v>0.31578872951151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0.38561030194772</v>
      </c>
      <c r="AC114" s="24">
        <f t="shared" si="110"/>
        <v>9.024625</v>
      </c>
      <c r="AD114" s="1">
        <f t="shared" si="111"/>
        <v>0.45</v>
      </c>
      <c r="AE114" s="25">
        <f t="shared" si="112"/>
        <v>425</v>
      </c>
      <c r="AF114" s="1">
        <f t="shared" si="113"/>
        <v>14789950.5776635</v>
      </c>
      <c r="AG114" s="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26"/>
      <c r="BP114" s="4"/>
      <c r="BQ114" s="29"/>
      <c r="BR114" s="16"/>
      <c r="BS114" s="18"/>
      <c r="BT114" s="18"/>
      <c r="BU114" s="16"/>
      <c r="BV114" s="18"/>
      <c r="BW114" s="29"/>
      <c r="BX114" s="4"/>
      <c r="BY114" s="4"/>
      <c r="BZ114" s="4"/>
    </row>
    <row r="115" s="6" customFormat="1" ht="16.8" spans="3:78">
      <c r="C115" s="8">
        <v>8</v>
      </c>
      <c r="D115" s="9">
        <v>25.5407741935484</v>
      </c>
      <c r="E115" s="12">
        <f t="shared" si="114"/>
        <v>27.1121612903226</v>
      </c>
      <c r="F115" s="8" t="s">
        <v>109</v>
      </c>
      <c r="G115" s="6">
        <v>9</v>
      </c>
      <c r="H115" s="11">
        <f t="shared" si="99"/>
        <v>25.5407741935484</v>
      </c>
      <c r="I115" s="11">
        <f t="shared" si="100"/>
        <v>298.690774193548</v>
      </c>
      <c r="J115" s="11">
        <f t="shared" si="101"/>
        <v>0.367259244950185</v>
      </c>
      <c r="K115" s="11">
        <f t="shared" si="102"/>
        <v>9.024625</v>
      </c>
      <c r="L115" s="11">
        <f t="shared" si="103"/>
        <v>2.43664875</v>
      </c>
      <c r="M115" s="6" t="s">
        <v>109</v>
      </c>
      <c r="O115" s="11">
        <f t="shared" si="115"/>
        <v>6.12956176899973</v>
      </c>
      <c r="P115" s="11">
        <f t="shared" si="104"/>
        <v>2.25113822715836</v>
      </c>
      <c r="Q115" s="15">
        <f t="shared" si="105"/>
        <v>1.01301220222126</v>
      </c>
      <c r="R115" s="11">
        <f t="shared" si="106"/>
        <v>1.0964919375</v>
      </c>
      <c r="S115" s="16">
        <f t="shared" si="107"/>
        <v>0.923866530684146</v>
      </c>
      <c r="T115" s="4">
        <v>0.27</v>
      </c>
      <c r="U115" s="29">
        <f t="shared" si="108"/>
        <v>0.249443963284719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0.350407354930343</v>
      </c>
      <c r="AC115" s="24">
        <f t="shared" si="110"/>
        <v>9.024625</v>
      </c>
      <c r="AD115" s="1">
        <f t="shared" si="111"/>
        <v>0.45</v>
      </c>
      <c r="AE115" s="25">
        <f t="shared" si="112"/>
        <v>425</v>
      </c>
      <c r="AF115" s="1">
        <f t="shared" si="113"/>
        <v>13439753.645825</v>
      </c>
      <c r="AG115" s="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26"/>
      <c r="BP115" s="4"/>
      <c r="BQ115" s="29"/>
      <c r="BR115" s="16"/>
      <c r="BS115" s="18"/>
      <c r="BT115" s="18"/>
      <c r="BU115" s="16"/>
      <c r="BV115" s="18"/>
      <c r="BW115" s="29"/>
      <c r="BX115" s="4"/>
      <c r="BY115" s="4"/>
      <c r="BZ115" s="4"/>
    </row>
    <row r="116" s="6" customFormat="1" ht="16.8" spans="3:78">
      <c r="C116" s="8">
        <v>9</v>
      </c>
      <c r="D116" s="9">
        <v>22.7211333333333</v>
      </c>
      <c r="E116" s="12">
        <f t="shared" si="114"/>
        <v>25.5407741935484</v>
      </c>
      <c r="F116" s="8" t="s">
        <v>109</v>
      </c>
      <c r="G116" s="6">
        <v>10</v>
      </c>
      <c r="H116" s="11">
        <f t="shared" si="99"/>
        <v>22.7211333333333</v>
      </c>
      <c r="I116" s="11">
        <f t="shared" si="100"/>
        <v>295.871133333333</v>
      </c>
      <c r="J116" s="11">
        <f t="shared" si="101"/>
        <v>0.269187487994173</v>
      </c>
      <c r="K116" s="11">
        <f t="shared" si="102"/>
        <v>9.024625</v>
      </c>
      <c r="L116" s="11">
        <f t="shared" si="103"/>
        <v>2.43664875</v>
      </c>
      <c r="M116" s="6" t="s">
        <v>109</v>
      </c>
      <c r="O116" s="11">
        <f t="shared" si="115"/>
        <v>6.31507229184137</v>
      </c>
      <c r="P116" s="11">
        <f t="shared" si="104"/>
        <v>1.69993844674238</v>
      </c>
      <c r="Q116" s="15">
        <f t="shared" si="105"/>
        <v>0.764972301034073</v>
      </c>
      <c r="R116" s="11">
        <f t="shared" si="106"/>
        <v>1.0964919375</v>
      </c>
      <c r="S116" s="16">
        <f t="shared" si="107"/>
        <v>0.697654287160751</v>
      </c>
      <c r="T116" s="4">
        <v>0.27</v>
      </c>
      <c r="U116" s="29">
        <f t="shared" si="108"/>
        <v>0.188366657533403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0.331992547246321</v>
      </c>
      <c r="AC116" s="24">
        <f t="shared" si="110"/>
        <v>9.024625</v>
      </c>
      <c r="AD116" s="1">
        <f t="shared" si="111"/>
        <v>0.45</v>
      </c>
      <c r="AE116" s="25">
        <f t="shared" si="112"/>
        <v>425</v>
      </c>
      <c r="AF116" s="1">
        <f t="shared" si="113"/>
        <v>12733460.0271945</v>
      </c>
      <c r="AG116" s="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26"/>
      <c r="BP116" s="4"/>
      <c r="BQ116" s="29"/>
      <c r="BR116" s="16"/>
      <c r="BS116" s="18"/>
      <c r="BT116" s="18"/>
      <c r="BU116" s="16"/>
      <c r="BV116" s="18"/>
      <c r="BW116" s="29"/>
      <c r="BX116" s="4"/>
      <c r="BY116" s="4"/>
      <c r="BZ116" s="4"/>
    </row>
    <row r="117" s="6" customFormat="1" ht="16.8" spans="3:78">
      <c r="C117" s="8">
        <v>10</v>
      </c>
      <c r="D117" s="9">
        <v>14.8946774193548</v>
      </c>
      <c r="E117" s="12">
        <f t="shared" si="114"/>
        <v>22.7211333333333</v>
      </c>
      <c r="F117" s="8" t="s">
        <v>109</v>
      </c>
      <c r="G117" s="6">
        <v>11</v>
      </c>
      <c r="H117" s="11">
        <f t="shared" si="99"/>
        <v>14.8946774193548</v>
      </c>
      <c r="I117" s="11">
        <f t="shared" si="100"/>
        <v>288.044677419355</v>
      </c>
      <c r="J117" s="11">
        <f t="shared" si="101"/>
        <v>0.110083755388079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4.38437715284403</v>
      </c>
      <c r="O117" s="11">
        <f t="shared" si="115"/>
        <v>2.66740544225495</v>
      </c>
      <c r="P117" s="11">
        <f t="shared" si="104"/>
        <v>0.293638008226025</v>
      </c>
      <c r="Q117" s="15">
        <f t="shared" si="105"/>
        <v>0.132137103701711</v>
      </c>
      <c r="R117" s="11">
        <f t="shared" si="106"/>
        <v>1.0964919375</v>
      </c>
      <c r="S117" s="16">
        <f t="shared" si="107"/>
        <v>0.120508960606663</v>
      </c>
      <c r="T117" s="4">
        <v>0.27</v>
      </c>
      <c r="U117" s="29">
        <f t="shared" si="108"/>
        <v>0.032537419363799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0.236210031938185</v>
      </c>
      <c r="AC117" s="24">
        <f t="shared" si="110"/>
        <v>9.024625</v>
      </c>
      <c r="AD117" s="1">
        <f t="shared" si="111"/>
        <v>0.45</v>
      </c>
      <c r="AE117" s="25">
        <f t="shared" si="112"/>
        <v>425</v>
      </c>
      <c r="AF117" s="1">
        <f t="shared" si="113"/>
        <v>9059754.57779061</v>
      </c>
      <c r="AG117" s="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26"/>
      <c r="BP117" s="4"/>
      <c r="BQ117" s="29"/>
      <c r="BR117" s="16"/>
      <c r="BS117" s="18"/>
      <c r="BT117" s="18"/>
      <c r="BU117" s="16"/>
      <c r="BV117" s="18"/>
      <c r="BW117" s="29"/>
      <c r="BX117" s="4"/>
      <c r="BY117" s="4"/>
      <c r="BZ117" s="4"/>
    </row>
    <row r="118" s="6" customFormat="1" ht="16.8" spans="3:78">
      <c r="C118" s="8">
        <v>11</v>
      </c>
      <c r="D118" s="9">
        <v>8.662</v>
      </c>
      <c r="E118" s="12">
        <f t="shared" si="114"/>
        <v>14.8946774193548</v>
      </c>
      <c r="F118" s="8" t="s">
        <v>111</v>
      </c>
      <c r="G118" s="6">
        <v>12</v>
      </c>
      <c r="H118" s="11">
        <f t="shared" si="99"/>
        <v>8.662</v>
      </c>
      <c r="I118" s="11">
        <f t="shared" si="100"/>
        <v>281.812</v>
      </c>
      <c r="J118" s="11">
        <f t="shared" si="101"/>
        <v>0.0521246734727146</v>
      </c>
      <c r="K118" s="11">
        <f t="shared" si="102"/>
        <v>9.024625</v>
      </c>
      <c r="L118" s="11">
        <f t="shared" si="103"/>
        <v>2.43664875</v>
      </c>
      <c r="M118" s="6" t="s">
        <v>109</v>
      </c>
      <c r="O118" s="11">
        <f t="shared" si="115"/>
        <v>4.81041618402892</v>
      </c>
      <c r="P118" s="11">
        <f t="shared" si="104"/>
        <v>0.25074137286037</v>
      </c>
      <c r="Q118" s="15">
        <f t="shared" si="105"/>
        <v>0.112833617787166</v>
      </c>
      <c r="R118" s="11">
        <f t="shared" si="106"/>
        <v>1.0964919375</v>
      </c>
      <c r="S118" s="16">
        <f t="shared" si="107"/>
        <v>0.102904192842883</v>
      </c>
      <c r="T118" s="4">
        <v>0.27</v>
      </c>
      <c r="U118" s="29">
        <f t="shared" si="108"/>
        <v>0.0277841320675784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0.234776915818375</v>
      </c>
      <c r="AC118" s="24">
        <f t="shared" si="110"/>
        <v>9.024625</v>
      </c>
      <c r="AD118" s="1">
        <f t="shared" si="111"/>
        <v>0.45</v>
      </c>
      <c r="AE118" s="25">
        <f t="shared" si="112"/>
        <v>425</v>
      </c>
      <c r="AF118" s="1">
        <f t="shared" si="113"/>
        <v>9004787.90164896</v>
      </c>
      <c r="AG118" s="1">
        <f>SUM(AF107:AF118)</f>
        <v>134329611.333174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26"/>
      <c r="BP118" s="4"/>
      <c r="BQ118" s="29"/>
      <c r="BR118" s="16"/>
      <c r="BS118" s="18"/>
      <c r="BT118" s="18"/>
      <c r="BU118" s="16"/>
      <c r="BV118" s="18"/>
      <c r="BW118" s="29"/>
      <c r="BX118" s="4"/>
      <c r="BY118" s="4"/>
      <c r="BZ118" s="4"/>
    </row>
    <row r="119" s="6" customFormat="1" ht="16.8" spans="3:55">
      <c r="C119" s="8">
        <v>12</v>
      </c>
      <c r="D119" s="9">
        <v>2.74045161290323</v>
      </c>
      <c r="E119" s="12">
        <f t="shared" si="114"/>
        <v>8.662</v>
      </c>
      <c r="F119" s="8" t="s">
        <v>109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2"/>
      <c r="AU119" s="1"/>
      <c r="AV119" s="1"/>
      <c r="AW119" s="1"/>
      <c r="AX119" s="1"/>
      <c r="AY119" s="1"/>
      <c r="AZ119" s="1"/>
      <c r="BA119" s="1"/>
      <c r="BB119" s="1"/>
      <c r="BC119" s="1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0.256290322580645</v>
      </c>
      <c r="E123" s="8"/>
      <c r="F123" s="8"/>
      <c r="G123" s="6">
        <v>1</v>
      </c>
      <c r="H123" s="11">
        <f t="shared" ref="H123:H134" si="116">E124</f>
        <v>0.256290322580645</v>
      </c>
      <c r="I123" s="11">
        <f t="shared" ref="I123:I134" si="117">H123+273.15</f>
        <v>273.406290322581</v>
      </c>
      <c r="J123" s="11">
        <f t="shared" ref="J123:J134" si="118">EXP(($C$18*(I123-$C$16))/($C$19*I123*$C$16))</f>
        <v>0.0180185107142034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0.00939160815445707</v>
      </c>
      <c r="Q123" s="15">
        <f t="shared" ref="Q123:Q134" si="122">P123*$B$125</f>
        <v>0.00244181812015884</v>
      </c>
      <c r="R123" s="11">
        <f t="shared" ref="R123:R134" si="123">L123*$B$125</f>
        <v>0.1355172</v>
      </c>
      <c r="S123" s="16">
        <f t="shared" ref="S123:S134" si="124">Q123/R123</f>
        <v>0.0180185107142034</v>
      </c>
      <c r="T123" s="3">
        <v>0.01</v>
      </c>
      <c r="U123" s="17">
        <f t="shared" ref="U123:U134" si="125">S123*T123</f>
        <v>0.000180185107142034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0.00567018510714203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0.7</v>
      </c>
      <c r="AX123" s="1">
        <f t="shared" ref="AX123:AX134" si="132">AW123*10000*AV123*0.67*AU123*AT123</f>
        <v>360.383168715545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-0.252354838709677</v>
      </c>
      <c r="E124" s="12">
        <f t="shared" ref="E124:E135" si="133">D123</f>
        <v>0.256290322580645</v>
      </c>
      <c r="F124" s="8" t="s">
        <v>109</v>
      </c>
      <c r="G124" s="6">
        <v>2</v>
      </c>
      <c r="H124" s="11">
        <f t="shared" si="116"/>
        <v>-0.252354838709677</v>
      </c>
      <c r="I124" s="11">
        <f t="shared" si="117"/>
        <v>272.89764516129</v>
      </c>
      <c r="J124" s="11">
        <f t="shared" si="118"/>
        <v>0.0168613137930478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1.03304839184554</v>
      </c>
      <c r="P124" s="11">
        <f t="shared" si="121"/>
        <v>0.0174185530983112</v>
      </c>
      <c r="Q124" s="15">
        <f t="shared" si="122"/>
        <v>0.0045288238055609</v>
      </c>
      <c r="R124" s="11">
        <f t="shared" si="123"/>
        <v>0.1355172</v>
      </c>
      <c r="S124" s="16">
        <f t="shared" si="124"/>
        <v>0.0334188118228601</v>
      </c>
      <c r="T124" s="3">
        <v>0.01</v>
      </c>
      <c r="U124" s="17">
        <f t="shared" si="125"/>
        <v>0.000334188118228601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0.0058241881182286</v>
      </c>
      <c r="AU124" s="24">
        <f t="shared" si="129"/>
        <v>52.122</v>
      </c>
      <c r="AV124" s="1">
        <f t="shared" si="130"/>
        <v>0.26</v>
      </c>
      <c r="AW124" s="2">
        <f t="shared" si="131"/>
        <v>0.7</v>
      </c>
      <c r="AX124" s="1">
        <f t="shared" si="132"/>
        <v>370.171225380081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5.75146428571429</v>
      </c>
      <c r="E125" s="12">
        <f t="shared" si="133"/>
        <v>-0.252354838709677</v>
      </c>
      <c r="F125" s="8" t="s">
        <v>109</v>
      </c>
      <c r="G125" s="6">
        <v>3</v>
      </c>
      <c r="H125" s="11">
        <f t="shared" si="116"/>
        <v>5.75146428571429</v>
      </c>
      <c r="I125" s="11">
        <f t="shared" si="117"/>
        <v>278.901464285714</v>
      </c>
      <c r="J125" s="11">
        <f t="shared" si="118"/>
        <v>0.0363457649180211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1.53684983874723</v>
      </c>
      <c r="P125" s="11">
        <f t="shared" si="121"/>
        <v>0.0558579829534056</v>
      </c>
      <c r="Q125" s="15">
        <f t="shared" si="122"/>
        <v>0.0145230755678855</v>
      </c>
      <c r="R125" s="11">
        <f t="shared" si="123"/>
        <v>0.1355172</v>
      </c>
      <c r="S125" s="16">
        <f t="shared" si="124"/>
        <v>0.107167765921119</v>
      </c>
      <c r="T125" s="3">
        <v>0.01</v>
      </c>
      <c r="U125" s="17">
        <f t="shared" si="125"/>
        <v>0.00107167765921119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0.00656167765921119</v>
      </c>
      <c r="AU125" s="24">
        <f t="shared" si="129"/>
        <v>52.122</v>
      </c>
      <c r="AV125" s="1">
        <f t="shared" si="130"/>
        <v>0.26</v>
      </c>
      <c r="AW125" s="2">
        <f t="shared" si="131"/>
        <v>0.7</v>
      </c>
      <c r="AX125" s="1">
        <f t="shared" si="132"/>
        <v>417.044266145383</v>
      </c>
    </row>
    <row r="126" s="1" customFormat="1" ht="16.8" spans="1:50">
      <c r="A126" s="6"/>
      <c r="B126" s="6"/>
      <c r="C126" s="8">
        <v>3</v>
      </c>
      <c r="D126" s="9">
        <v>9.58041935483871</v>
      </c>
      <c r="E126" s="12">
        <f t="shared" si="133"/>
        <v>5.75146428571429</v>
      </c>
      <c r="F126" s="8" t="s">
        <v>109</v>
      </c>
      <c r="G126" s="6">
        <v>4</v>
      </c>
      <c r="H126" s="11">
        <f t="shared" si="116"/>
        <v>9.58041935483871</v>
      </c>
      <c r="I126" s="11">
        <f t="shared" si="117"/>
        <v>282.730419354839</v>
      </c>
      <c r="J126" s="11">
        <f t="shared" si="118"/>
        <v>0.0583157669196879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2.00221185579383</v>
      </c>
      <c r="P126" s="11">
        <f t="shared" si="121"/>
        <v>0.116760519906309</v>
      </c>
      <c r="Q126" s="15">
        <f t="shared" si="122"/>
        <v>0.0303577351756402</v>
      </c>
      <c r="R126" s="11">
        <f t="shared" si="123"/>
        <v>0.1355172</v>
      </c>
      <c r="S126" s="16">
        <f t="shared" si="124"/>
        <v>0.224013890307948</v>
      </c>
      <c r="T126" s="3">
        <v>0.01</v>
      </c>
      <c r="U126" s="17">
        <f t="shared" si="125"/>
        <v>0.00224013890307948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0.0102301389030795</v>
      </c>
      <c r="AU126" s="24">
        <f t="shared" si="129"/>
        <v>52.122</v>
      </c>
      <c r="AV126" s="1">
        <f t="shared" si="130"/>
        <v>0.26</v>
      </c>
      <c r="AW126" s="2">
        <f t="shared" si="131"/>
        <v>0.7</v>
      </c>
      <c r="AX126" s="1">
        <f t="shared" si="132"/>
        <v>650.202736705754</v>
      </c>
    </row>
    <row r="127" s="1" customFormat="1" ht="16.8" spans="1:50">
      <c r="A127" s="6"/>
      <c r="B127" s="6"/>
      <c r="C127" s="8">
        <v>4</v>
      </c>
      <c r="D127" s="9">
        <v>13.9075</v>
      </c>
      <c r="E127" s="12">
        <f t="shared" si="133"/>
        <v>9.58041935483871</v>
      </c>
      <c r="F127" s="8" t="s">
        <v>109</v>
      </c>
      <c r="G127" s="6">
        <v>5</v>
      </c>
      <c r="H127" s="11">
        <f t="shared" si="116"/>
        <v>13.9075</v>
      </c>
      <c r="I127" s="11">
        <f t="shared" si="117"/>
        <v>287.0575</v>
      </c>
      <c r="J127" s="11">
        <f t="shared" si="118"/>
        <v>0.0980026346705945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1.79117876909314</v>
      </c>
      <c r="O127" s="11">
        <f t="shared" si="134"/>
        <v>0.615492566794376</v>
      </c>
      <c r="P127" s="11">
        <f t="shared" si="121"/>
        <v>0.0603198931660157</v>
      </c>
      <c r="Q127" s="15">
        <f t="shared" si="122"/>
        <v>0.0156831722231641</v>
      </c>
      <c r="R127" s="11">
        <f t="shared" si="123"/>
        <v>0.1355172</v>
      </c>
      <c r="S127" s="16">
        <f t="shared" si="124"/>
        <v>0.115728278205011</v>
      </c>
      <c r="T127" s="3">
        <v>0.01</v>
      </c>
      <c r="U127" s="17">
        <f t="shared" si="125"/>
        <v>0.00115728278205011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0.0111072827820501</v>
      </c>
      <c r="AU127" s="24">
        <f t="shared" si="129"/>
        <v>52.122</v>
      </c>
      <c r="AV127" s="1">
        <f t="shared" si="130"/>
        <v>0.26</v>
      </c>
      <c r="AW127" s="2">
        <f t="shared" si="131"/>
        <v>0.7</v>
      </c>
      <c r="AX127" s="1">
        <f t="shared" si="132"/>
        <v>705.951867386639</v>
      </c>
    </row>
    <row r="128" s="1" customFormat="1" ht="16.8" spans="1:50">
      <c r="A128" s="6"/>
      <c r="B128" s="6"/>
      <c r="C128" s="8">
        <v>5</v>
      </c>
      <c r="D128" s="9">
        <v>19.8738709677419</v>
      </c>
      <c r="E128" s="12">
        <f t="shared" si="133"/>
        <v>13.9075</v>
      </c>
      <c r="F128" s="8" t="s">
        <v>111</v>
      </c>
      <c r="G128" s="6">
        <v>6</v>
      </c>
      <c r="H128" s="11">
        <f t="shared" si="116"/>
        <v>19.8738709677419</v>
      </c>
      <c r="I128" s="11">
        <f t="shared" si="117"/>
        <v>293.023870967742</v>
      </c>
      <c r="J128" s="11">
        <f t="shared" si="118"/>
        <v>0.195515207330845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1.07639267362836</v>
      </c>
      <c r="P128" s="11">
        <f t="shared" si="121"/>
        <v>0.210451136753851</v>
      </c>
      <c r="Q128" s="15">
        <f t="shared" si="122"/>
        <v>0.0547172955560014</v>
      </c>
      <c r="R128" s="11">
        <f t="shared" si="123"/>
        <v>0.1355172</v>
      </c>
      <c r="S128" s="16">
        <f t="shared" si="124"/>
        <v>0.403766426372456</v>
      </c>
      <c r="T128" s="3">
        <v>0.01</v>
      </c>
      <c r="U128" s="17">
        <f t="shared" si="125"/>
        <v>0.00403766426372456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0.0139876642637246</v>
      </c>
      <c r="AU128" s="24">
        <f t="shared" si="129"/>
        <v>52.122</v>
      </c>
      <c r="AV128" s="1">
        <f t="shared" si="130"/>
        <v>0.26</v>
      </c>
      <c r="AW128" s="2">
        <f t="shared" si="131"/>
        <v>0.7</v>
      </c>
      <c r="AX128" s="1">
        <f t="shared" si="132"/>
        <v>889.021905817649</v>
      </c>
    </row>
    <row r="129" s="1" customFormat="1" ht="16.8" spans="1:50">
      <c r="A129" s="6"/>
      <c r="B129" s="6"/>
      <c r="C129" s="8">
        <v>6</v>
      </c>
      <c r="D129" s="9">
        <v>25.5295333333333</v>
      </c>
      <c r="E129" s="12">
        <f t="shared" si="133"/>
        <v>19.8738709677419</v>
      </c>
      <c r="F129" s="8" t="s">
        <v>109</v>
      </c>
      <c r="G129" s="6">
        <v>7</v>
      </c>
      <c r="H129" s="11">
        <f t="shared" si="116"/>
        <v>25.5295333333333</v>
      </c>
      <c r="I129" s="11">
        <f t="shared" si="117"/>
        <v>298.679533333333</v>
      </c>
      <c r="J129" s="11">
        <f t="shared" si="118"/>
        <v>0.366808952776906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1.38716153687451</v>
      </c>
      <c r="P129" s="11">
        <f t="shared" si="121"/>
        <v>0.508823270673342</v>
      </c>
      <c r="Q129" s="15">
        <f t="shared" si="122"/>
        <v>0.132294050375069</v>
      </c>
      <c r="R129" s="11">
        <f t="shared" si="123"/>
        <v>0.1355172</v>
      </c>
      <c r="S129" s="16">
        <f t="shared" si="124"/>
        <v>0.976215936981202</v>
      </c>
      <c r="T129" s="3">
        <v>0.01</v>
      </c>
      <c r="U129" s="17">
        <f t="shared" si="125"/>
        <v>0.00976215936981202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0.022212159369812</v>
      </c>
      <c r="AU129" s="24">
        <f t="shared" si="129"/>
        <v>52.122</v>
      </c>
      <c r="AV129" s="1">
        <f t="shared" si="130"/>
        <v>0.26</v>
      </c>
      <c r="AW129" s="2">
        <f t="shared" si="131"/>
        <v>0.7</v>
      </c>
      <c r="AX129" s="1">
        <f t="shared" si="132"/>
        <v>1411.75080291907</v>
      </c>
    </row>
    <row r="130" s="1" customFormat="1" ht="16.8" spans="1:50">
      <c r="A130" s="6"/>
      <c r="B130" s="6"/>
      <c r="C130" s="8">
        <v>7</v>
      </c>
      <c r="D130" s="9">
        <v>27.1121612903226</v>
      </c>
      <c r="E130" s="12">
        <f t="shared" si="133"/>
        <v>25.5295333333333</v>
      </c>
      <c r="F130" s="8" t="s">
        <v>109</v>
      </c>
      <c r="G130" s="6">
        <v>8</v>
      </c>
      <c r="H130" s="11">
        <f t="shared" si="116"/>
        <v>27.1121612903226</v>
      </c>
      <c r="I130" s="11">
        <f t="shared" si="117"/>
        <v>300.262161290323</v>
      </c>
      <c r="J130" s="11">
        <f t="shared" si="118"/>
        <v>0.435575004789432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1.39955826620117</v>
      </c>
      <c r="P130" s="11">
        <f t="shared" si="121"/>
        <v>0.609612598503663</v>
      </c>
      <c r="Q130" s="15">
        <f t="shared" si="122"/>
        <v>0.158499275610952</v>
      </c>
      <c r="R130" s="11">
        <f t="shared" si="123"/>
        <v>0.1355172</v>
      </c>
      <c r="S130" s="16">
        <f t="shared" si="124"/>
        <v>1.16958788707966</v>
      </c>
      <c r="T130" s="3">
        <v>0.01</v>
      </c>
      <c r="U130" s="17">
        <f t="shared" si="125"/>
        <v>0.0116958788707966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0.0241458788707967</v>
      </c>
      <c r="AU130" s="24">
        <f t="shared" si="129"/>
        <v>52.122</v>
      </c>
      <c r="AV130" s="1">
        <f t="shared" si="130"/>
        <v>0.26</v>
      </c>
      <c r="AW130" s="2">
        <f t="shared" si="131"/>
        <v>0.7</v>
      </c>
      <c r="AX130" s="1">
        <f t="shared" si="132"/>
        <v>1534.65330927537</v>
      </c>
    </row>
    <row r="131" s="1" customFormat="1" ht="16.8" spans="1:50">
      <c r="A131" s="6"/>
      <c r="B131" s="6"/>
      <c r="C131" s="8">
        <v>8</v>
      </c>
      <c r="D131" s="9">
        <v>25.5407741935484</v>
      </c>
      <c r="E131" s="12">
        <f t="shared" si="133"/>
        <v>27.1121612903226</v>
      </c>
      <c r="F131" s="8" t="s">
        <v>109</v>
      </c>
      <c r="G131" s="6">
        <v>9</v>
      </c>
      <c r="H131" s="11">
        <f t="shared" si="116"/>
        <v>25.5407741935484</v>
      </c>
      <c r="I131" s="11">
        <f t="shared" si="117"/>
        <v>298.690774193548</v>
      </c>
      <c r="J131" s="11">
        <f t="shared" si="118"/>
        <v>0.367259244950185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1.3111656676975</v>
      </c>
      <c r="P131" s="11">
        <f t="shared" si="121"/>
        <v>0.48153771312319</v>
      </c>
      <c r="Q131" s="15">
        <f t="shared" si="122"/>
        <v>0.12519980541203</v>
      </c>
      <c r="R131" s="11">
        <f t="shared" si="123"/>
        <v>0.1355172</v>
      </c>
      <c r="S131" s="16">
        <f t="shared" si="124"/>
        <v>0.923866530684146</v>
      </c>
      <c r="T131" s="3">
        <v>0.01</v>
      </c>
      <c r="U131" s="17">
        <f t="shared" si="125"/>
        <v>0.00923866530684146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0.0191886653068415</v>
      </c>
      <c r="AU131" s="24">
        <f t="shared" si="129"/>
        <v>52.122</v>
      </c>
      <c r="AV131" s="1">
        <f t="shared" si="130"/>
        <v>0.26</v>
      </c>
      <c r="AW131" s="2">
        <f t="shared" si="131"/>
        <v>0.7</v>
      </c>
      <c r="AX131" s="1">
        <f t="shared" si="132"/>
        <v>1219.58487704242</v>
      </c>
    </row>
    <row r="132" s="1" customFormat="1" ht="16.8" spans="1:50">
      <c r="A132" s="6"/>
      <c r="B132" s="6"/>
      <c r="C132" s="8">
        <v>9</v>
      </c>
      <c r="D132" s="9">
        <v>22.7211333333333</v>
      </c>
      <c r="E132" s="12">
        <f t="shared" si="133"/>
        <v>25.5407741935484</v>
      </c>
      <c r="F132" s="8" t="s">
        <v>109</v>
      </c>
      <c r="G132" s="6">
        <v>10</v>
      </c>
      <c r="H132" s="11">
        <f t="shared" si="116"/>
        <v>22.7211333333333</v>
      </c>
      <c r="I132" s="11">
        <f t="shared" si="117"/>
        <v>295.871133333333</v>
      </c>
      <c r="J132" s="11">
        <f t="shared" si="118"/>
        <v>0.269187487994173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1.35084795457431</v>
      </c>
      <c r="P132" s="11">
        <f t="shared" si="121"/>
        <v>0.363631367553926</v>
      </c>
      <c r="Q132" s="15">
        <f t="shared" si="122"/>
        <v>0.0945441555640209</v>
      </c>
      <c r="R132" s="11">
        <f t="shared" si="123"/>
        <v>0.1355172</v>
      </c>
      <c r="S132" s="16">
        <f t="shared" si="124"/>
        <v>0.697654287160751</v>
      </c>
      <c r="T132" s="3">
        <v>0.01</v>
      </c>
      <c r="U132" s="17">
        <f t="shared" si="125"/>
        <v>0.00697654287160751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0.0169265428716075</v>
      </c>
      <c r="AU132" s="24">
        <f t="shared" si="129"/>
        <v>52.122</v>
      </c>
      <c r="AV132" s="1">
        <f t="shared" si="130"/>
        <v>0.26</v>
      </c>
      <c r="AW132" s="2">
        <f t="shared" si="131"/>
        <v>0.7</v>
      </c>
      <c r="AX132" s="1">
        <f t="shared" si="132"/>
        <v>1075.80987925526</v>
      </c>
    </row>
    <row r="133" s="1" customFormat="1" ht="16.8" spans="1:50">
      <c r="A133" s="6"/>
      <c r="B133" s="6"/>
      <c r="C133" s="8">
        <v>10</v>
      </c>
      <c r="D133" s="9">
        <v>14.8946774193548</v>
      </c>
      <c r="E133" s="12">
        <f t="shared" si="133"/>
        <v>22.7211333333333</v>
      </c>
      <c r="F133" s="8" t="s">
        <v>109</v>
      </c>
      <c r="G133" s="6">
        <v>11</v>
      </c>
      <c r="H133" s="11">
        <f t="shared" si="116"/>
        <v>14.8946774193548</v>
      </c>
      <c r="I133" s="11">
        <f t="shared" si="117"/>
        <v>288.044677419355</v>
      </c>
      <c r="J133" s="11">
        <f t="shared" si="118"/>
        <v>0.110083755388079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0.937855757669367</v>
      </c>
      <c r="O133" s="11">
        <f t="shared" si="134"/>
        <v>0.570580829351019</v>
      </c>
      <c r="P133" s="11">
        <f t="shared" si="121"/>
        <v>0.0628116804474049</v>
      </c>
      <c r="Q133" s="15">
        <f t="shared" si="122"/>
        <v>0.0163310369163253</v>
      </c>
      <c r="R133" s="11">
        <f t="shared" si="123"/>
        <v>0.1355172</v>
      </c>
      <c r="S133" s="16">
        <f t="shared" si="124"/>
        <v>0.120508960606663</v>
      </c>
      <c r="T133" s="3">
        <v>0.01</v>
      </c>
      <c r="U133" s="17">
        <f t="shared" si="125"/>
        <v>0.00120508960606663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0.00865508960606663</v>
      </c>
      <c r="AU133" s="24">
        <f t="shared" si="129"/>
        <v>52.122</v>
      </c>
      <c r="AV133" s="1">
        <f t="shared" si="130"/>
        <v>0.26</v>
      </c>
      <c r="AW133" s="2">
        <f t="shared" si="131"/>
        <v>0.7</v>
      </c>
      <c r="AX133" s="1">
        <f t="shared" si="132"/>
        <v>550.096435797566</v>
      </c>
    </row>
    <row r="134" s="1" customFormat="1" ht="16.8" spans="1:51">
      <c r="A134" s="6"/>
      <c r="B134" s="6"/>
      <c r="C134" s="8">
        <v>11</v>
      </c>
      <c r="D134" s="9">
        <v>8.662</v>
      </c>
      <c r="E134" s="12">
        <f t="shared" si="133"/>
        <v>14.8946774193548</v>
      </c>
      <c r="F134" s="8" t="s">
        <v>111</v>
      </c>
      <c r="G134" s="6">
        <v>12</v>
      </c>
      <c r="H134" s="11">
        <f t="shared" si="116"/>
        <v>8.662</v>
      </c>
      <c r="I134" s="11">
        <f t="shared" si="117"/>
        <v>281.812</v>
      </c>
      <c r="J134" s="11">
        <f t="shared" si="118"/>
        <v>0.0521246734727146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1.02898914890361</v>
      </c>
      <c r="P134" s="11">
        <f t="shared" si="121"/>
        <v>0.0536357233935674</v>
      </c>
      <c r="Q134" s="15">
        <f t="shared" si="122"/>
        <v>0.0139452880823275</v>
      </c>
      <c r="R134" s="11">
        <f t="shared" si="123"/>
        <v>0.1355172</v>
      </c>
      <c r="S134" s="16">
        <f t="shared" si="124"/>
        <v>0.102904192842883</v>
      </c>
      <c r="T134" s="3">
        <v>0.01</v>
      </c>
      <c r="U134" s="17">
        <f t="shared" si="125"/>
        <v>0.00102904192842883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0.00847904192842883</v>
      </c>
      <c r="AU134" s="24">
        <f t="shared" si="129"/>
        <v>52.122</v>
      </c>
      <c r="AV134" s="1">
        <f t="shared" si="130"/>
        <v>0.26</v>
      </c>
      <c r="AW134" s="2">
        <f t="shared" si="131"/>
        <v>0.7</v>
      </c>
      <c r="AX134" s="1">
        <f t="shared" si="132"/>
        <v>538.907273766116</v>
      </c>
      <c r="AY134" s="1">
        <f>SUM(AX123:AX134)</f>
        <v>9723.57774820686</v>
      </c>
    </row>
    <row r="135" s="1" customFormat="1" ht="16.8" spans="1:46">
      <c r="A135" s="6"/>
      <c r="B135" s="6"/>
      <c r="C135" s="8">
        <v>12</v>
      </c>
      <c r="D135" s="9">
        <v>2.74045161290323</v>
      </c>
      <c r="E135" s="12">
        <f t="shared" si="133"/>
        <v>8.662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0.256290322580645</v>
      </c>
      <c r="E139" s="8"/>
      <c r="F139" s="8"/>
      <c r="G139" s="6">
        <v>1</v>
      </c>
      <c r="H139" s="11">
        <f t="shared" ref="H139:H150" si="135">E140</f>
        <v>0.256290322580645</v>
      </c>
      <c r="I139" s="11">
        <f t="shared" ref="I139:I150" si="136">H139+273.15</f>
        <v>273.406290322581</v>
      </c>
      <c r="J139" s="11">
        <f t="shared" ref="J139:J150" si="137">EXP(($C$18*(I139-$C$16))/($C$19*I139*$C$16))</f>
        <v>0.0180185107142034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0.00512987000033369</v>
      </c>
      <c r="Q139" s="15">
        <f t="shared" ref="Q139:Q150" si="141">P139*$B$125</f>
        <v>0.00133376620008676</v>
      </c>
      <c r="R139" s="11">
        <f t="shared" ref="R139:R150" si="142">L139*$B$125</f>
        <v>0.074022</v>
      </c>
      <c r="S139" s="16">
        <f t="shared" ref="S139:S150" si="143">Q139/R139</f>
        <v>0.0180185107142034</v>
      </c>
      <c r="T139" s="3">
        <v>0.01</v>
      </c>
      <c r="U139" s="17">
        <f t="shared" ref="U139:U150" si="144">S139*T139</f>
        <v>0.000180185107142034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0.00567018510714203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2.6</v>
      </c>
      <c r="AX139" s="1">
        <f t="shared" ref="AX139:AX150" si="151">AW139*10000*AV139*0.67*AU139*AT139</f>
        <v>731.149525965511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-0.252354838709677</v>
      </c>
      <c r="E140" s="12">
        <f t="shared" ref="E140:E151" si="154">D139</f>
        <v>0.256290322580645</v>
      </c>
      <c r="F140" s="8" t="s">
        <v>109</v>
      </c>
      <c r="G140" s="6">
        <v>2</v>
      </c>
      <c r="H140" s="11">
        <f t="shared" si="135"/>
        <v>-0.252354838709677</v>
      </c>
      <c r="I140" s="11">
        <f t="shared" si="136"/>
        <v>272.89764516129</v>
      </c>
      <c r="J140" s="11">
        <f t="shared" si="137"/>
        <v>0.0168613137930478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0.564270129999666</v>
      </c>
      <c r="P140" s="11">
        <f t="shared" si="140"/>
        <v>0.00951433572596828</v>
      </c>
      <c r="Q140" s="15">
        <f t="shared" si="141"/>
        <v>0.00247372728875175</v>
      </c>
      <c r="R140" s="11">
        <f t="shared" si="142"/>
        <v>0.074022</v>
      </c>
      <c r="S140" s="16">
        <f t="shared" si="143"/>
        <v>0.0334188118228601</v>
      </c>
      <c r="T140" s="3">
        <v>0.01</v>
      </c>
      <c r="U140" s="17">
        <f t="shared" si="144"/>
        <v>0.000334188118228601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0.0058241881182286</v>
      </c>
      <c r="AU140" s="24">
        <f t="shared" si="148"/>
        <v>28.47</v>
      </c>
      <c r="AV140" s="1">
        <f t="shared" si="149"/>
        <v>0.26</v>
      </c>
      <c r="AW140" s="2">
        <f t="shared" si="150"/>
        <v>2.6</v>
      </c>
      <c r="AX140" s="1">
        <f t="shared" si="151"/>
        <v>751.007648130055</v>
      </c>
      <c r="AZ140" s="2">
        <f t="shared" si="152"/>
        <v>0</v>
      </c>
      <c r="BA140" s="1">
        <f t="shared" si="153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5.75146428571429</v>
      </c>
      <c r="E141" s="12">
        <f t="shared" si="154"/>
        <v>-0.252354838709677</v>
      </c>
      <c r="F141" s="8" t="s">
        <v>109</v>
      </c>
      <c r="G141" s="6">
        <v>3</v>
      </c>
      <c r="H141" s="11">
        <f t="shared" si="135"/>
        <v>5.75146428571429</v>
      </c>
      <c r="I141" s="11">
        <f t="shared" si="136"/>
        <v>278.901464285714</v>
      </c>
      <c r="J141" s="11">
        <f t="shared" si="137"/>
        <v>0.0363457649180211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0.839455794273698</v>
      </c>
      <c r="P141" s="11">
        <f t="shared" si="140"/>
        <v>0.0305106629577425</v>
      </c>
      <c r="Q141" s="15">
        <f t="shared" si="141"/>
        <v>0.00793277236901306</v>
      </c>
      <c r="R141" s="11">
        <f t="shared" si="142"/>
        <v>0.074022</v>
      </c>
      <c r="S141" s="16">
        <f t="shared" si="143"/>
        <v>0.107167765921119</v>
      </c>
      <c r="T141" s="3">
        <v>0.01</v>
      </c>
      <c r="U141" s="17">
        <f t="shared" si="144"/>
        <v>0.00107167765921119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0.00656167765921119</v>
      </c>
      <c r="AU141" s="24">
        <f t="shared" si="148"/>
        <v>28.47</v>
      </c>
      <c r="AV141" s="1">
        <f t="shared" si="149"/>
        <v>0.26</v>
      </c>
      <c r="AW141" s="2">
        <f t="shared" si="150"/>
        <v>2.6</v>
      </c>
      <c r="AX141" s="1">
        <f t="shared" si="151"/>
        <v>846.104213428208</v>
      </c>
      <c r="AZ141" s="2">
        <f t="shared" si="152"/>
        <v>0</v>
      </c>
      <c r="BA141" s="1">
        <f t="shared" si="153"/>
        <v>0</v>
      </c>
    </row>
    <row r="142" s="1" customFormat="1" ht="16.8" spans="1:53">
      <c r="A142" s="6"/>
      <c r="B142" s="6"/>
      <c r="C142" s="8">
        <v>3</v>
      </c>
      <c r="D142" s="9">
        <v>9.58041935483871</v>
      </c>
      <c r="E142" s="12">
        <f t="shared" si="154"/>
        <v>5.75146428571429</v>
      </c>
      <c r="F142" s="8" t="s">
        <v>109</v>
      </c>
      <c r="G142" s="6">
        <v>4</v>
      </c>
      <c r="H142" s="11">
        <f t="shared" si="135"/>
        <v>9.58041935483871</v>
      </c>
      <c r="I142" s="11">
        <f t="shared" si="136"/>
        <v>282.730419354839</v>
      </c>
      <c r="J142" s="11">
        <f t="shared" si="137"/>
        <v>0.0583157669196879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1.09364513131596</v>
      </c>
      <c r="P142" s="11">
        <f t="shared" si="140"/>
        <v>0.0637767545706727</v>
      </c>
      <c r="Q142" s="15">
        <f t="shared" si="141"/>
        <v>0.0165819561883749</v>
      </c>
      <c r="R142" s="11">
        <f t="shared" si="142"/>
        <v>0.074022</v>
      </c>
      <c r="S142" s="16">
        <f t="shared" si="143"/>
        <v>0.224013890307948</v>
      </c>
      <c r="T142" s="3">
        <v>0.01</v>
      </c>
      <c r="U142" s="17">
        <f t="shared" si="144"/>
        <v>0.00224013890307948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0.0121901389030795</v>
      </c>
      <c r="AU142" s="24">
        <f t="shared" si="148"/>
        <v>28.47</v>
      </c>
      <c r="AV142" s="1">
        <f t="shared" si="149"/>
        <v>0.26</v>
      </c>
      <c r="AW142" s="2">
        <f t="shared" si="150"/>
        <v>2.6</v>
      </c>
      <c r="AX142" s="1">
        <f t="shared" si="151"/>
        <v>1571.87360060149</v>
      </c>
      <c r="AZ142" s="2">
        <f t="shared" si="152"/>
        <v>0</v>
      </c>
      <c r="BA142" s="1">
        <f t="shared" si="153"/>
        <v>0</v>
      </c>
    </row>
    <row r="143" s="1" customFormat="1" ht="16.8" spans="1:53">
      <c r="A143" s="6"/>
      <c r="B143" s="6"/>
      <c r="C143" s="8">
        <v>4</v>
      </c>
      <c r="D143" s="9">
        <v>13.9075</v>
      </c>
      <c r="E143" s="12">
        <f t="shared" si="154"/>
        <v>9.58041935483871</v>
      </c>
      <c r="F143" s="8" t="s">
        <v>109</v>
      </c>
      <c r="G143" s="6">
        <v>5</v>
      </c>
      <c r="H143" s="11">
        <f t="shared" si="135"/>
        <v>13.9075</v>
      </c>
      <c r="I143" s="11">
        <f t="shared" si="136"/>
        <v>287.0575</v>
      </c>
      <c r="J143" s="11">
        <f t="shared" si="137"/>
        <v>0.0980026346705945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0.978374957908019</v>
      </c>
      <c r="O143" s="11">
        <f t="shared" si="155"/>
        <v>0.336193418837264</v>
      </c>
      <c r="P143" s="11">
        <f t="shared" si="140"/>
        <v>0.0329478408049666</v>
      </c>
      <c r="Q143" s="15">
        <f t="shared" si="141"/>
        <v>0.00856643860929131</v>
      </c>
      <c r="R143" s="11">
        <f t="shared" si="142"/>
        <v>0.074022</v>
      </c>
      <c r="S143" s="16">
        <f t="shared" si="143"/>
        <v>0.115728278205011</v>
      </c>
      <c r="T143" s="3">
        <v>0.01</v>
      </c>
      <c r="U143" s="17">
        <f t="shared" si="144"/>
        <v>0.00115728278205011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0.0111072827820501</v>
      </c>
      <c r="AU143" s="24">
        <f t="shared" si="148"/>
        <v>28.47</v>
      </c>
      <c r="AV143" s="1">
        <f t="shared" si="149"/>
        <v>0.26</v>
      </c>
      <c r="AW143" s="2">
        <f t="shared" si="150"/>
        <v>2.6</v>
      </c>
      <c r="AX143" s="1">
        <f t="shared" si="151"/>
        <v>1432.24328437385</v>
      </c>
      <c r="AZ143" s="2">
        <f t="shared" si="152"/>
        <v>0</v>
      </c>
      <c r="BA143" s="1">
        <f t="shared" si="153"/>
        <v>0</v>
      </c>
    </row>
    <row r="144" s="1" customFormat="1" ht="16.8" spans="1:53">
      <c r="A144" s="6"/>
      <c r="B144" s="6"/>
      <c r="C144" s="8">
        <v>5</v>
      </c>
      <c r="D144" s="9">
        <v>19.8738709677419</v>
      </c>
      <c r="E144" s="12">
        <f t="shared" si="154"/>
        <v>13.9075</v>
      </c>
      <c r="F144" s="8" t="s">
        <v>111</v>
      </c>
      <c r="G144" s="6">
        <v>6</v>
      </c>
      <c r="H144" s="11">
        <f t="shared" si="135"/>
        <v>19.8738709677419</v>
      </c>
      <c r="I144" s="11">
        <f t="shared" si="136"/>
        <v>293.023870967742</v>
      </c>
      <c r="J144" s="11">
        <f t="shared" si="137"/>
        <v>0.195515207330845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0.587945578032298</v>
      </c>
      <c r="P144" s="11">
        <f t="shared" si="140"/>
        <v>0.114952301588238</v>
      </c>
      <c r="Q144" s="15">
        <f t="shared" si="141"/>
        <v>0.0298875984129419</v>
      </c>
      <c r="R144" s="11">
        <f t="shared" si="142"/>
        <v>0.074022</v>
      </c>
      <c r="S144" s="16">
        <f t="shared" si="143"/>
        <v>0.403766426372456</v>
      </c>
      <c r="T144" s="3">
        <v>0.01</v>
      </c>
      <c r="U144" s="17">
        <f t="shared" si="144"/>
        <v>0.00403766426372456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0.0139876642637246</v>
      </c>
      <c r="AU144" s="24">
        <f t="shared" si="148"/>
        <v>28.47</v>
      </c>
      <c r="AV144" s="1">
        <f t="shared" si="149"/>
        <v>0.26</v>
      </c>
      <c r="AW144" s="2">
        <f t="shared" si="150"/>
        <v>2.6</v>
      </c>
      <c r="AX144" s="1">
        <f t="shared" si="151"/>
        <v>1803.65788815345</v>
      </c>
      <c r="AZ144" s="2">
        <f t="shared" si="152"/>
        <v>0</v>
      </c>
      <c r="BA144" s="1">
        <f t="shared" si="153"/>
        <v>0</v>
      </c>
    </row>
    <row r="145" s="1" customFormat="1" ht="16.8" spans="1:53">
      <c r="A145" s="6"/>
      <c r="B145" s="6"/>
      <c r="C145" s="8">
        <v>6</v>
      </c>
      <c r="D145" s="9">
        <v>25.5295333333333</v>
      </c>
      <c r="E145" s="12">
        <f t="shared" si="154"/>
        <v>19.8738709677419</v>
      </c>
      <c r="F145" s="8" t="s">
        <v>109</v>
      </c>
      <c r="G145" s="6">
        <v>7</v>
      </c>
      <c r="H145" s="11">
        <f t="shared" si="135"/>
        <v>25.5295333333333</v>
      </c>
      <c r="I145" s="11">
        <f t="shared" si="136"/>
        <v>298.679533333333</v>
      </c>
      <c r="J145" s="11">
        <f t="shared" si="137"/>
        <v>0.366808952776906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0.757693276444059</v>
      </c>
      <c r="P145" s="11">
        <f t="shared" si="140"/>
        <v>0.277928677258548</v>
      </c>
      <c r="Q145" s="15">
        <f t="shared" si="141"/>
        <v>0.0722614560872225</v>
      </c>
      <c r="R145" s="11">
        <f t="shared" si="142"/>
        <v>0.074022</v>
      </c>
      <c r="S145" s="16">
        <f t="shared" si="143"/>
        <v>0.976215936981202</v>
      </c>
      <c r="T145" s="3">
        <v>0.01</v>
      </c>
      <c r="U145" s="17">
        <f t="shared" si="144"/>
        <v>0.00976215936981202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0.024662159369812</v>
      </c>
      <c r="AU145" s="24">
        <f t="shared" si="148"/>
        <v>28.47</v>
      </c>
      <c r="AV145" s="1">
        <f t="shared" si="149"/>
        <v>0.26</v>
      </c>
      <c r="AW145" s="2">
        <f t="shared" si="150"/>
        <v>2.6</v>
      </c>
      <c r="AX145" s="1">
        <f t="shared" si="151"/>
        <v>3180.09479263941</v>
      </c>
      <c r="AZ145" s="2">
        <f t="shared" si="152"/>
        <v>0</v>
      </c>
      <c r="BA145" s="1">
        <f t="shared" si="153"/>
        <v>0</v>
      </c>
    </row>
    <row r="146" s="1" customFormat="1" ht="16.8" spans="1:53">
      <c r="A146" s="6"/>
      <c r="B146" s="6"/>
      <c r="C146" s="8">
        <v>7</v>
      </c>
      <c r="D146" s="9">
        <v>27.1121612903226</v>
      </c>
      <c r="E146" s="12">
        <f t="shared" si="154"/>
        <v>25.5295333333333</v>
      </c>
      <c r="F146" s="8" t="s">
        <v>109</v>
      </c>
      <c r="G146" s="6">
        <v>8</v>
      </c>
      <c r="H146" s="11">
        <f t="shared" si="135"/>
        <v>27.1121612903226</v>
      </c>
      <c r="I146" s="11">
        <f t="shared" si="136"/>
        <v>300.262161290323</v>
      </c>
      <c r="J146" s="11">
        <f t="shared" si="137"/>
        <v>0.435575004789432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0.764464599185511</v>
      </c>
      <c r="P146" s="11">
        <f t="shared" si="140"/>
        <v>0.332981671451581</v>
      </c>
      <c r="Q146" s="15">
        <f t="shared" si="141"/>
        <v>0.086575234577411</v>
      </c>
      <c r="R146" s="11">
        <f t="shared" si="142"/>
        <v>0.074022</v>
      </c>
      <c r="S146" s="16">
        <f t="shared" si="143"/>
        <v>1.16958788707966</v>
      </c>
      <c r="T146" s="3">
        <v>0.01</v>
      </c>
      <c r="U146" s="17">
        <f t="shared" si="144"/>
        <v>0.0116958788707966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0.0265958788707966</v>
      </c>
      <c r="AU146" s="24">
        <f t="shared" si="148"/>
        <v>28.47</v>
      </c>
      <c r="AV146" s="1">
        <f t="shared" si="149"/>
        <v>0.26</v>
      </c>
      <c r="AW146" s="2">
        <f t="shared" si="150"/>
        <v>2.6</v>
      </c>
      <c r="AX146" s="1">
        <f t="shared" si="151"/>
        <v>3429.44081393849</v>
      </c>
      <c r="AZ146" s="2">
        <f t="shared" si="152"/>
        <v>0</v>
      </c>
      <c r="BA146" s="1">
        <f t="shared" si="153"/>
        <v>0</v>
      </c>
    </row>
    <row r="147" s="1" customFormat="1" ht="16.8" spans="1:53">
      <c r="A147" s="6"/>
      <c r="B147" s="6"/>
      <c r="C147" s="8">
        <v>8</v>
      </c>
      <c r="D147" s="9">
        <v>25.5407741935484</v>
      </c>
      <c r="E147" s="12">
        <f t="shared" si="154"/>
        <v>27.1121612903226</v>
      </c>
      <c r="F147" s="8" t="s">
        <v>109</v>
      </c>
      <c r="G147" s="6">
        <v>9</v>
      </c>
      <c r="H147" s="11">
        <f t="shared" si="135"/>
        <v>25.5407741935484</v>
      </c>
      <c r="I147" s="11">
        <f t="shared" si="136"/>
        <v>298.690774193548</v>
      </c>
      <c r="J147" s="11">
        <f t="shared" si="137"/>
        <v>0.367259244950185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0.716182927733931</v>
      </c>
      <c r="P147" s="11">
        <f t="shared" si="140"/>
        <v>0.263024801285776</v>
      </c>
      <c r="Q147" s="15">
        <f t="shared" si="141"/>
        <v>0.0683864483343019</v>
      </c>
      <c r="R147" s="11">
        <f t="shared" si="142"/>
        <v>0.074022</v>
      </c>
      <c r="S147" s="16">
        <f t="shared" si="143"/>
        <v>0.923866530684146</v>
      </c>
      <c r="T147" s="3">
        <v>0.01</v>
      </c>
      <c r="U147" s="17">
        <f t="shared" si="144"/>
        <v>0.00923866530684146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0.0191886653068415</v>
      </c>
      <c r="AU147" s="24">
        <f t="shared" si="148"/>
        <v>28.47</v>
      </c>
      <c r="AV147" s="1">
        <f t="shared" si="149"/>
        <v>0.26</v>
      </c>
      <c r="AW147" s="2">
        <f t="shared" si="150"/>
        <v>2.6</v>
      </c>
      <c r="AX147" s="1">
        <f t="shared" si="151"/>
        <v>2474.30785378354</v>
      </c>
      <c r="AZ147" s="2">
        <f t="shared" si="152"/>
        <v>0</v>
      </c>
      <c r="BA147" s="1">
        <f t="shared" si="153"/>
        <v>0</v>
      </c>
    </row>
    <row r="148" s="1" customFormat="1" ht="16.8" spans="1:53">
      <c r="A148" s="6"/>
      <c r="B148" s="6"/>
      <c r="C148" s="8">
        <v>9</v>
      </c>
      <c r="D148" s="9">
        <v>22.7211333333333</v>
      </c>
      <c r="E148" s="12">
        <f t="shared" si="154"/>
        <v>25.5407741935484</v>
      </c>
      <c r="F148" s="8" t="s">
        <v>109</v>
      </c>
      <c r="G148" s="6">
        <v>10</v>
      </c>
      <c r="H148" s="11">
        <f t="shared" si="135"/>
        <v>22.7211333333333</v>
      </c>
      <c r="I148" s="11">
        <f t="shared" si="136"/>
        <v>295.871133333333</v>
      </c>
      <c r="J148" s="11">
        <f t="shared" si="137"/>
        <v>0.269187487994173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0.737858126448154</v>
      </c>
      <c r="P148" s="11">
        <f t="shared" si="140"/>
        <v>0.198622175554666</v>
      </c>
      <c r="Q148" s="15">
        <f t="shared" si="141"/>
        <v>0.0516417656442131</v>
      </c>
      <c r="R148" s="11">
        <f t="shared" si="142"/>
        <v>0.074022</v>
      </c>
      <c r="S148" s="16">
        <f t="shared" si="143"/>
        <v>0.697654287160751</v>
      </c>
      <c r="T148" s="3">
        <v>0.01</v>
      </c>
      <c r="U148" s="17">
        <f t="shared" si="144"/>
        <v>0.00697654287160751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0.0169265428716075</v>
      </c>
      <c r="AU148" s="24">
        <f t="shared" si="148"/>
        <v>28.47</v>
      </c>
      <c r="AV148" s="1">
        <f t="shared" si="149"/>
        <v>0.26</v>
      </c>
      <c r="AW148" s="2">
        <f t="shared" si="150"/>
        <v>2.6</v>
      </c>
      <c r="AX148" s="1">
        <f t="shared" si="151"/>
        <v>2182.61548132219</v>
      </c>
      <c r="AZ148" s="2">
        <f t="shared" si="152"/>
        <v>0</v>
      </c>
      <c r="BA148" s="1">
        <f t="shared" si="153"/>
        <v>0</v>
      </c>
    </row>
    <row r="149" s="1" customFormat="1" ht="16.8" spans="1:53">
      <c r="A149" s="6"/>
      <c r="B149" s="6"/>
      <c r="C149" s="8">
        <v>10</v>
      </c>
      <c r="D149" s="9">
        <v>14.8946774193548</v>
      </c>
      <c r="E149" s="12">
        <f t="shared" si="154"/>
        <v>22.7211333333333</v>
      </c>
      <c r="F149" s="8" t="s">
        <v>109</v>
      </c>
      <c r="G149" s="6">
        <v>11</v>
      </c>
      <c r="H149" s="11">
        <f t="shared" si="135"/>
        <v>14.8946774193548</v>
      </c>
      <c r="I149" s="11">
        <f t="shared" si="136"/>
        <v>288.044677419355</v>
      </c>
      <c r="J149" s="11">
        <f t="shared" si="137"/>
        <v>0.110083755388079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0.512274153348814</v>
      </c>
      <c r="O149" s="11">
        <f t="shared" si="155"/>
        <v>0.311661797544674</v>
      </c>
      <c r="P149" s="11">
        <f t="shared" si="140"/>
        <v>0.034308901084717</v>
      </c>
      <c r="Q149" s="15">
        <f t="shared" si="141"/>
        <v>0.00892031428202641</v>
      </c>
      <c r="R149" s="11">
        <f t="shared" si="142"/>
        <v>0.074022</v>
      </c>
      <c r="S149" s="16">
        <f t="shared" si="143"/>
        <v>0.120508960606663</v>
      </c>
      <c r="T149" s="3">
        <v>0.01</v>
      </c>
      <c r="U149" s="17">
        <f t="shared" si="144"/>
        <v>0.00120508960606663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0.00669508960606663</v>
      </c>
      <c r="AU149" s="24">
        <f t="shared" si="148"/>
        <v>28.47</v>
      </c>
      <c r="AV149" s="1">
        <f t="shared" si="149"/>
        <v>0.26</v>
      </c>
      <c r="AW149" s="2">
        <f t="shared" si="150"/>
        <v>2.6</v>
      </c>
      <c r="AX149" s="1">
        <f t="shared" si="151"/>
        <v>863.3071935529</v>
      </c>
      <c r="AZ149" s="2">
        <f t="shared" si="152"/>
        <v>0</v>
      </c>
      <c r="BA149" s="1">
        <f t="shared" si="153"/>
        <v>0</v>
      </c>
    </row>
    <row r="150" s="1" customFormat="1" ht="16.8" spans="1:54">
      <c r="A150" s="6"/>
      <c r="B150" s="6"/>
      <c r="C150" s="8">
        <v>11</v>
      </c>
      <c r="D150" s="9">
        <v>8.662</v>
      </c>
      <c r="E150" s="12">
        <f t="shared" si="154"/>
        <v>14.8946774193548</v>
      </c>
      <c r="F150" s="8" t="s">
        <v>111</v>
      </c>
      <c r="G150" s="6">
        <v>12</v>
      </c>
      <c r="H150" s="11">
        <f t="shared" si="135"/>
        <v>8.662</v>
      </c>
      <c r="I150" s="11">
        <f t="shared" si="136"/>
        <v>281.812</v>
      </c>
      <c r="J150" s="11">
        <f t="shared" si="137"/>
        <v>0.0521246734727146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0.562052896459957</v>
      </c>
      <c r="P150" s="11">
        <f t="shared" si="140"/>
        <v>0.0292968237023688</v>
      </c>
      <c r="Q150" s="15">
        <f t="shared" si="141"/>
        <v>0.00761717416261588</v>
      </c>
      <c r="R150" s="11">
        <f t="shared" si="142"/>
        <v>0.074022</v>
      </c>
      <c r="S150" s="16">
        <f t="shared" si="143"/>
        <v>0.102904192842883</v>
      </c>
      <c r="T150" s="3">
        <v>0.01</v>
      </c>
      <c r="U150" s="17">
        <f t="shared" si="144"/>
        <v>0.00102904192842883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0.00651904192842883</v>
      </c>
      <c r="AU150" s="24">
        <f t="shared" si="148"/>
        <v>28.47</v>
      </c>
      <c r="AV150" s="1">
        <f t="shared" si="149"/>
        <v>0.26</v>
      </c>
      <c r="AW150" s="2">
        <f t="shared" si="150"/>
        <v>2.6</v>
      </c>
      <c r="AX150" s="1">
        <f t="shared" si="151"/>
        <v>840.606492672769</v>
      </c>
      <c r="AY150" s="1">
        <f>SUM(AX139:AX150)</f>
        <v>20106.4087885619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2.74045161290323</v>
      </c>
      <c r="E151" s="12">
        <f t="shared" si="154"/>
        <v>8.662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AE123" sqref="AE123:AE134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5.663461538461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520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38.03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80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3040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533.5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7050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188788007.978582</v>
      </c>
      <c r="J16" s="10" t="s">
        <v>35</v>
      </c>
      <c r="K16" s="10">
        <f>I16/(10000*1000)</f>
        <v>18.8788007978582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1268.01</v>
      </c>
      <c r="C29" s="8" t="s">
        <v>108</v>
      </c>
      <c r="D29" s="9">
        <v>2.23790322580645</v>
      </c>
      <c r="E29" s="8"/>
      <c r="F29" s="8"/>
      <c r="G29" s="6">
        <v>1</v>
      </c>
      <c r="H29" s="11">
        <f t="shared" ref="H29:H40" si="0">E30</f>
        <v>2.23790322580645</v>
      </c>
      <c r="I29" s="11">
        <f t="shared" ref="I29:I40" si="1">H29+273.15</f>
        <v>275.387903225806</v>
      </c>
      <c r="J29" s="11">
        <f t="shared" ref="J29:J40" si="2">EXP(($C$18*(I29-$C$16))/($C$19*I29*$C$16))</f>
        <v>0.0232815183053237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0.0246009983552779</v>
      </c>
      <c r="Q29" s="15">
        <f t="shared" ref="Q29:Q40" si="6">P29*$B$31</f>
        <v>0.0059042396052667</v>
      </c>
      <c r="R29" s="11">
        <f t="shared" ref="R29:R40" si="7">L29*$B$31</f>
        <v>0.253602</v>
      </c>
      <c r="S29" s="16">
        <f t="shared" ref="S29:S40" si="8">Q29/R29</f>
        <v>0.0232815183053237</v>
      </c>
      <c r="T29" s="3">
        <v>0.01</v>
      </c>
      <c r="U29" s="17">
        <f t="shared" ref="U29:U40" si="9">S29*T29</f>
        <v>0.000232815183053237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0.0221328151830532</v>
      </c>
      <c r="AR29" s="24">
        <f t="shared" ref="AR29:AR40" si="15">$B$29/12</f>
        <v>105.6675</v>
      </c>
      <c r="AS29" s="1">
        <f t="shared" ref="AS29:AS40" si="16">$B$31</f>
        <v>0.24</v>
      </c>
      <c r="AT29" s="2">
        <f>$E$4/12</f>
        <v>3.16916666666667</v>
      </c>
      <c r="AU29" s="1">
        <f t="shared" ref="AU29:AU40" si="17">AT29*10000*AS29*0.67*AR29*AQ29</f>
        <v>11918.1600640035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2.77448387096774</v>
      </c>
      <c r="E30" s="12">
        <f t="shared" ref="E30:E41" si="18">D29</f>
        <v>2.23790322580645</v>
      </c>
      <c r="F30" s="8" t="s">
        <v>109</v>
      </c>
      <c r="G30" s="6">
        <v>2</v>
      </c>
      <c r="H30" s="11">
        <f t="shared" si="0"/>
        <v>2.77448387096774</v>
      </c>
      <c r="I30" s="11">
        <f t="shared" si="1"/>
        <v>275.924483870968</v>
      </c>
      <c r="J30" s="11">
        <f t="shared" si="2"/>
        <v>0.0249385959657426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2.08874900164472</v>
      </c>
      <c r="P30" s="11">
        <f t="shared" si="5"/>
        <v>0.052090467425866</v>
      </c>
      <c r="Q30" s="15">
        <f t="shared" si="6"/>
        <v>0.0125017121822078</v>
      </c>
      <c r="R30" s="11">
        <f t="shared" si="7"/>
        <v>0.253602</v>
      </c>
      <c r="S30" s="16">
        <f t="shared" si="8"/>
        <v>0.0492965835529998</v>
      </c>
      <c r="T30" s="3">
        <v>0.01</v>
      </c>
      <c r="U30" s="17">
        <f t="shared" si="9"/>
        <v>0.000492965835529998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0.02239296583553</v>
      </c>
      <c r="AR30" s="24">
        <f t="shared" si="15"/>
        <v>105.6675</v>
      </c>
      <c r="AS30" s="1">
        <f t="shared" si="16"/>
        <v>0.24</v>
      </c>
      <c r="AT30" s="2">
        <f>$E$4/12</f>
        <v>3.16916666666667</v>
      </c>
      <c r="AU30" s="1">
        <f t="shared" si="17"/>
        <v>12058.2469481766</v>
      </c>
    </row>
    <row r="31" s="1" customFormat="1" ht="16.8" spans="1:47">
      <c r="A31" s="6" t="s">
        <v>72</v>
      </c>
      <c r="B31" s="6">
        <f>G4</f>
        <v>0.24</v>
      </c>
      <c r="C31" s="8">
        <v>2</v>
      </c>
      <c r="D31" s="9">
        <v>8.45835714285714</v>
      </c>
      <c r="E31" s="12">
        <f t="shared" si="18"/>
        <v>2.77448387096774</v>
      </c>
      <c r="F31" s="8" t="s">
        <v>109</v>
      </c>
      <c r="G31" s="6">
        <v>3</v>
      </c>
      <c r="H31" s="11">
        <f t="shared" si="0"/>
        <v>8.45835714285714</v>
      </c>
      <c r="I31" s="11">
        <f t="shared" si="1"/>
        <v>281.608357142857</v>
      </c>
      <c r="J31" s="11">
        <f t="shared" si="2"/>
        <v>0.0508384715996587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3.09333353421886</v>
      </c>
      <c r="P31" s="11">
        <f t="shared" si="5"/>
        <v>0.157260349027657</v>
      </c>
      <c r="Q31" s="15">
        <f t="shared" si="6"/>
        <v>0.0377424837666377</v>
      </c>
      <c r="R31" s="11">
        <f t="shared" si="7"/>
        <v>0.253602</v>
      </c>
      <c r="S31" s="16">
        <f t="shared" si="8"/>
        <v>0.148825655028894</v>
      </c>
      <c r="T31" s="3">
        <v>0.01</v>
      </c>
      <c r="U31" s="17">
        <f t="shared" si="9"/>
        <v>0.00148825655028894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0.0233882565502889</v>
      </c>
      <c r="AR31" s="24">
        <f t="shared" si="15"/>
        <v>105.6675</v>
      </c>
      <c r="AS31" s="1">
        <f t="shared" si="16"/>
        <v>0.24</v>
      </c>
      <c r="AT31" s="2">
        <f>$E$4/12</f>
        <v>3.16916666666667</v>
      </c>
      <c r="AU31" s="1">
        <f t="shared" si="17"/>
        <v>12594.1947682169</v>
      </c>
    </row>
    <row r="32" s="1" customFormat="1" ht="16.8" spans="1:47">
      <c r="A32" s="6"/>
      <c r="B32" s="6"/>
      <c r="C32" s="8">
        <v>3</v>
      </c>
      <c r="D32" s="9">
        <v>10.8412903225806</v>
      </c>
      <c r="E32" s="12">
        <f t="shared" si="18"/>
        <v>8.45835714285714</v>
      </c>
      <c r="F32" s="8" t="s">
        <v>109</v>
      </c>
      <c r="G32" s="6">
        <v>4</v>
      </c>
      <c r="H32" s="11">
        <f t="shared" si="0"/>
        <v>10.8412903225806</v>
      </c>
      <c r="I32" s="11">
        <f t="shared" si="1"/>
        <v>283.991290322581</v>
      </c>
      <c r="J32" s="11">
        <f t="shared" si="2"/>
        <v>0.0679500571895092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3.9927481851912</v>
      </c>
      <c r="P32" s="11">
        <f t="shared" si="5"/>
        <v>0.271307467527051</v>
      </c>
      <c r="Q32" s="15">
        <f t="shared" si="6"/>
        <v>0.0651137922064923</v>
      </c>
      <c r="R32" s="11">
        <f t="shared" si="7"/>
        <v>0.253602</v>
      </c>
      <c r="S32" s="16">
        <f t="shared" si="8"/>
        <v>0.256755830815578</v>
      </c>
      <c r="T32" s="3">
        <v>0.01</v>
      </c>
      <c r="U32" s="17">
        <f t="shared" si="9"/>
        <v>0.00256755830815578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0.0244675583081558</v>
      </c>
      <c r="AR32" s="24">
        <f t="shared" si="15"/>
        <v>105.6675</v>
      </c>
      <c r="AS32" s="1">
        <f t="shared" si="16"/>
        <v>0.24</v>
      </c>
      <c r="AT32" s="2">
        <f>$E$4/12</f>
        <v>3.16916666666667</v>
      </c>
      <c r="AU32" s="1">
        <f t="shared" si="17"/>
        <v>13175.3811650322</v>
      </c>
    </row>
    <row r="33" s="1" customFormat="1" ht="16.8" spans="1:47">
      <c r="A33" s="6"/>
      <c r="B33" s="6"/>
      <c r="C33" s="8">
        <v>4</v>
      </c>
      <c r="D33" s="9">
        <v>14.8595666666667</v>
      </c>
      <c r="E33" s="12">
        <f t="shared" si="18"/>
        <v>10.8412903225806</v>
      </c>
      <c r="F33" s="8" t="s">
        <v>109</v>
      </c>
      <c r="G33" s="6">
        <v>5</v>
      </c>
      <c r="H33" s="11">
        <f t="shared" si="0"/>
        <v>14.8595666666667</v>
      </c>
      <c r="I33" s="11">
        <f t="shared" si="1"/>
        <v>288.009566666667</v>
      </c>
      <c r="J33" s="11">
        <f t="shared" si="2"/>
        <v>0.109631047727152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3.53536868178094</v>
      </c>
      <c r="O33" s="11">
        <f t="shared" si="19"/>
        <v>1.24274703588321</v>
      </c>
      <c r="P33" s="11">
        <f t="shared" si="5"/>
        <v>0.136243659603688</v>
      </c>
      <c r="Q33" s="15">
        <f t="shared" si="6"/>
        <v>0.0326984783048851</v>
      </c>
      <c r="R33" s="11">
        <f t="shared" si="7"/>
        <v>0.253602</v>
      </c>
      <c r="S33" s="16">
        <f t="shared" si="8"/>
        <v>0.12893620044355</v>
      </c>
      <c r="T33" s="3">
        <v>0.01</v>
      </c>
      <c r="U33" s="17">
        <f t="shared" si="9"/>
        <v>0.0012893620044355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0.0273893620044355</v>
      </c>
      <c r="AR33" s="24">
        <f t="shared" si="15"/>
        <v>105.6675</v>
      </c>
      <c r="AS33" s="1">
        <f t="shared" si="16"/>
        <v>0.24</v>
      </c>
      <c r="AT33" s="2">
        <f>$E$4/12</f>
        <v>3.16916666666667</v>
      </c>
      <c r="AU33" s="1">
        <f t="shared" si="17"/>
        <v>14748.7248106486</v>
      </c>
    </row>
    <row r="34" s="1" customFormat="1" ht="16.8" spans="1:47">
      <c r="A34" s="6"/>
      <c r="B34" s="6"/>
      <c r="C34" s="8">
        <v>5</v>
      </c>
      <c r="D34" s="9">
        <v>21.4277419354839</v>
      </c>
      <c r="E34" s="12">
        <f t="shared" si="18"/>
        <v>14.8595666666667</v>
      </c>
      <c r="F34" s="8" t="s">
        <v>111</v>
      </c>
      <c r="G34" s="6">
        <v>6</v>
      </c>
      <c r="H34" s="11">
        <f t="shared" si="0"/>
        <v>21.4277419354839</v>
      </c>
      <c r="I34" s="11">
        <f t="shared" si="1"/>
        <v>294.577741935484</v>
      </c>
      <c r="J34" s="11">
        <f t="shared" si="2"/>
        <v>0.232971543631011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2.16317837627952</v>
      </c>
      <c r="P34" s="11">
        <f t="shared" si="5"/>
        <v>0.503959005471064</v>
      </c>
      <c r="Q34" s="15">
        <f t="shared" si="6"/>
        <v>0.120950161313055</v>
      </c>
      <c r="R34" s="11">
        <f t="shared" si="7"/>
        <v>0.253602</v>
      </c>
      <c r="S34" s="16">
        <f t="shared" si="8"/>
        <v>0.476929051478519</v>
      </c>
      <c r="T34" s="3">
        <v>0.01</v>
      </c>
      <c r="U34" s="17">
        <f t="shared" si="9"/>
        <v>0.00476929051478519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0.0342192905147852</v>
      </c>
      <c r="AR34" s="24">
        <f t="shared" si="15"/>
        <v>105.6675</v>
      </c>
      <c r="AS34" s="1">
        <f t="shared" si="16"/>
        <v>0.24</v>
      </c>
      <c r="AT34" s="2">
        <f>$E$4/12</f>
        <v>3.16916666666667</v>
      </c>
      <c r="AU34" s="1">
        <f t="shared" si="17"/>
        <v>18426.5299402182</v>
      </c>
    </row>
    <row r="35" s="1" customFormat="1" ht="16.8" spans="1:47">
      <c r="A35" s="6"/>
      <c r="B35" s="6"/>
      <c r="C35" s="8">
        <v>6</v>
      </c>
      <c r="D35" s="9">
        <v>26.6920333333333</v>
      </c>
      <c r="E35" s="12">
        <f t="shared" si="18"/>
        <v>21.4277419354839</v>
      </c>
      <c r="F35" s="8" t="s">
        <v>109</v>
      </c>
      <c r="G35" s="6">
        <v>7</v>
      </c>
      <c r="H35" s="11">
        <f t="shared" si="0"/>
        <v>26.6920333333333</v>
      </c>
      <c r="I35" s="11">
        <f t="shared" si="1"/>
        <v>299.842033333333</v>
      </c>
      <c r="J35" s="11">
        <f t="shared" si="2"/>
        <v>0.416226913076427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2.71589437080846</v>
      </c>
      <c r="P35" s="11">
        <f t="shared" si="5"/>
        <v>1.13042833020325</v>
      </c>
      <c r="Q35" s="15">
        <f t="shared" si="6"/>
        <v>0.271302799248779</v>
      </c>
      <c r="R35" s="11">
        <f t="shared" si="7"/>
        <v>0.253602</v>
      </c>
      <c r="S35" s="16">
        <f t="shared" si="8"/>
        <v>1.0697975538394</v>
      </c>
      <c r="T35" s="3">
        <v>0.01</v>
      </c>
      <c r="U35" s="17">
        <f t="shared" si="9"/>
        <v>0.010697975538394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0.045597975538394</v>
      </c>
      <c r="AR35" s="24">
        <f t="shared" si="15"/>
        <v>105.6675</v>
      </c>
      <c r="AS35" s="1">
        <f t="shared" si="16"/>
        <v>0.24</v>
      </c>
      <c r="AT35" s="2">
        <f>$E$4/12</f>
        <v>3.16916666666667</v>
      </c>
      <c r="AU35" s="1">
        <f t="shared" si="17"/>
        <v>24553.7662771974</v>
      </c>
    </row>
    <row r="36" s="1" customFormat="1" ht="16.8" spans="1:47">
      <c r="A36" s="6"/>
      <c r="B36" s="6"/>
      <c r="C36" s="8">
        <v>7</v>
      </c>
      <c r="D36" s="9">
        <v>27.1410967741935</v>
      </c>
      <c r="E36" s="12">
        <f t="shared" si="18"/>
        <v>26.6920333333333</v>
      </c>
      <c r="F36" s="8" t="s">
        <v>109</v>
      </c>
      <c r="G36" s="6">
        <v>8</v>
      </c>
      <c r="H36" s="11">
        <f t="shared" si="0"/>
        <v>27.1410967741935</v>
      </c>
      <c r="I36" s="11">
        <f t="shared" si="1"/>
        <v>300.291096774193</v>
      </c>
      <c r="J36" s="11">
        <f t="shared" si="2"/>
        <v>0.436938159317087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2.64214104060521</v>
      </c>
      <c r="P36" s="11">
        <f t="shared" si="5"/>
        <v>1.15445224293817</v>
      </c>
      <c r="Q36" s="15">
        <f t="shared" si="6"/>
        <v>0.277068538305161</v>
      </c>
      <c r="R36" s="11">
        <f t="shared" si="7"/>
        <v>0.253602</v>
      </c>
      <c r="S36" s="16">
        <f t="shared" si="8"/>
        <v>1.09253293864071</v>
      </c>
      <c r="T36" s="3">
        <v>0.01</v>
      </c>
      <c r="U36" s="17">
        <f t="shared" si="9"/>
        <v>0.0109253293864071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0.0458253293864071</v>
      </c>
      <c r="AR36" s="24">
        <f t="shared" si="15"/>
        <v>105.6675</v>
      </c>
      <c r="AS36" s="1">
        <f t="shared" si="16"/>
        <v>0.24</v>
      </c>
      <c r="AT36" s="2">
        <f>$E$4/12</f>
        <v>3.16916666666667</v>
      </c>
      <c r="AU36" s="1">
        <f t="shared" si="17"/>
        <v>24676.1926169728</v>
      </c>
    </row>
    <row r="37" s="1" customFormat="1" ht="16.8" spans="1:47">
      <c r="A37" s="6"/>
      <c r="B37" s="6"/>
      <c r="C37" s="8">
        <v>8</v>
      </c>
      <c r="D37" s="9">
        <v>25.2303225806452</v>
      </c>
      <c r="E37" s="12">
        <f t="shared" si="18"/>
        <v>27.1410967741935</v>
      </c>
      <c r="F37" s="8" t="s">
        <v>109</v>
      </c>
      <c r="G37" s="6">
        <v>9</v>
      </c>
      <c r="H37" s="11">
        <f t="shared" si="0"/>
        <v>25.2303225806452</v>
      </c>
      <c r="I37" s="11">
        <f t="shared" si="1"/>
        <v>298.380322580645</v>
      </c>
      <c r="J37" s="11">
        <f t="shared" si="2"/>
        <v>0.355011778365248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2.54436379766704</v>
      </c>
      <c r="P37" s="11">
        <f t="shared" si="5"/>
        <v>0.90327911661793</v>
      </c>
      <c r="Q37" s="15">
        <f t="shared" si="6"/>
        <v>0.216786987988303</v>
      </c>
      <c r="R37" s="11">
        <f t="shared" si="7"/>
        <v>0.253602</v>
      </c>
      <c r="S37" s="16">
        <f t="shared" si="8"/>
        <v>0.854831539137323</v>
      </c>
      <c r="T37" s="3">
        <v>0.01</v>
      </c>
      <c r="U37" s="17">
        <f t="shared" si="9"/>
        <v>0.00854831539137323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0.0434483153913732</v>
      </c>
      <c r="AR37" s="24">
        <f t="shared" si="15"/>
        <v>105.6675</v>
      </c>
      <c r="AS37" s="1">
        <f t="shared" si="16"/>
        <v>0.24</v>
      </c>
      <c r="AT37" s="2">
        <f>$E$4/12</f>
        <v>3.16916666666667</v>
      </c>
      <c r="AU37" s="1">
        <f t="shared" si="17"/>
        <v>23396.2093417823</v>
      </c>
    </row>
    <row r="38" s="1" customFormat="1" ht="16.8" spans="1:47">
      <c r="A38" s="6"/>
      <c r="B38" s="6"/>
      <c r="C38" s="8">
        <v>9</v>
      </c>
      <c r="D38" s="9">
        <v>22.9218333333333</v>
      </c>
      <c r="E38" s="12">
        <f t="shared" si="18"/>
        <v>25.2303225806452</v>
      </c>
      <c r="F38" s="8" t="s">
        <v>109</v>
      </c>
      <c r="G38" s="6">
        <v>10</v>
      </c>
      <c r="H38" s="11">
        <f t="shared" si="0"/>
        <v>22.9218333333333</v>
      </c>
      <c r="I38" s="11">
        <f t="shared" si="1"/>
        <v>296.071833333333</v>
      </c>
      <c r="J38" s="11">
        <f t="shared" si="2"/>
        <v>0.275260043258639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2.69775968104911</v>
      </c>
      <c r="P38" s="11">
        <f t="shared" si="5"/>
        <v>0.742585446506988</v>
      </c>
      <c r="Q38" s="15">
        <f t="shared" si="6"/>
        <v>0.178220507161677</v>
      </c>
      <c r="R38" s="11">
        <f t="shared" si="7"/>
        <v>0.253602</v>
      </c>
      <c r="S38" s="16">
        <f t="shared" si="8"/>
        <v>0.702756709969468</v>
      </c>
      <c r="T38" s="3">
        <v>0.01</v>
      </c>
      <c r="U38" s="17">
        <f t="shared" si="9"/>
        <v>0.00702756709969468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0.0364775670996947</v>
      </c>
      <c r="AR38" s="24">
        <f t="shared" si="15"/>
        <v>105.6675</v>
      </c>
      <c r="AS38" s="1">
        <f t="shared" si="16"/>
        <v>0.24</v>
      </c>
      <c r="AT38" s="2">
        <f>$E$4/12</f>
        <v>3.16916666666667</v>
      </c>
      <c r="AU38" s="1">
        <f t="shared" si="17"/>
        <v>19642.575056266</v>
      </c>
    </row>
    <row r="39" s="1" customFormat="1" ht="16.8" spans="1:47">
      <c r="A39" s="6"/>
      <c r="B39" s="6"/>
      <c r="C39" s="8">
        <v>10</v>
      </c>
      <c r="D39" s="9">
        <v>15.0194516129032</v>
      </c>
      <c r="E39" s="12">
        <f t="shared" si="18"/>
        <v>22.9218333333333</v>
      </c>
      <c r="F39" s="8" t="s">
        <v>109</v>
      </c>
      <c r="G39" s="6">
        <v>11</v>
      </c>
      <c r="H39" s="11">
        <f t="shared" si="0"/>
        <v>15.0194516129032</v>
      </c>
      <c r="I39" s="11">
        <f t="shared" si="1"/>
        <v>288.169451612903</v>
      </c>
      <c r="J39" s="11">
        <f t="shared" si="2"/>
        <v>0.111706828552524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1.85741552281501</v>
      </c>
      <c r="O39" s="11">
        <f t="shared" si="19"/>
        <v>1.15443371172711</v>
      </c>
      <c r="P39" s="11">
        <f t="shared" si="5"/>
        <v>0.128958128711153</v>
      </c>
      <c r="Q39" s="15">
        <f t="shared" si="6"/>
        <v>0.0309499508906768</v>
      </c>
      <c r="R39" s="11">
        <f t="shared" si="7"/>
        <v>0.253602</v>
      </c>
      <c r="S39" s="16">
        <f t="shared" si="8"/>
        <v>0.122041430630187</v>
      </c>
      <c r="T39" s="3">
        <v>0.01</v>
      </c>
      <c r="U39" s="17">
        <f t="shared" si="9"/>
        <v>0.00122041430630187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0.0306704143063019</v>
      </c>
      <c r="AR39" s="24">
        <f t="shared" si="15"/>
        <v>105.6675</v>
      </c>
      <c r="AS39" s="1">
        <f t="shared" si="16"/>
        <v>0.24</v>
      </c>
      <c r="AT39" s="2">
        <f>$E$4/12</f>
        <v>3.16916666666667</v>
      </c>
      <c r="AU39" s="1">
        <f t="shared" si="17"/>
        <v>16515.5179722321</v>
      </c>
    </row>
    <row r="40" s="1" customFormat="1" ht="16.8" spans="1:48">
      <c r="A40" s="6"/>
      <c r="B40" s="6"/>
      <c r="C40" s="8">
        <v>11</v>
      </c>
      <c r="D40" s="9">
        <v>10.0615666666667</v>
      </c>
      <c r="E40" s="12">
        <f t="shared" si="18"/>
        <v>15.0194516129032</v>
      </c>
      <c r="F40" s="8" t="s">
        <v>111</v>
      </c>
      <c r="G40" s="6">
        <v>12</v>
      </c>
      <c r="H40" s="11">
        <f t="shared" si="0"/>
        <v>10.0615666666667</v>
      </c>
      <c r="I40" s="11">
        <f t="shared" si="1"/>
        <v>283.211566666667</v>
      </c>
      <c r="J40" s="11">
        <f t="shared" si="2"/>
        <v>0.0618294528808151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2.08215058301595</v>
      </c>
      <c r="P40" s="11">
        <f t="shared" si="5"/>
        <v>0.128738231363347</v>
      </c>
      <c r="Q40" s="15">
        <f t="shared" si="6"/>
        <v>0.0308971755272032</v>
      </c>
      <c r="R40" s="11">
        <f t="shared" si="7"/>
        <v>0.253602</v>
      </c>
      <c r="S40" s="16">
        <f t="shared" si="8"/>
        <v>0.121833327525821</v>
      </c>
      <c r="T40" s="3">
        <v>0.01</v>
      </c>
      <c r="U40" s="17">
        <f t="shared" si="9"/>
        <v>0.00121833327525821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0.0231183332752582</v>
      </c>
      <c r="AR40" s="24">
        <f t="shared" si="15"/>
        <v>105.6675</v>
      </c>
      <c r="AS40" s="1">
        <f t="shared" si="16"/>
        <v>0.24</v>
      </c>
      <c r="AT40" s="2">
        <f>$E$4/12</f>
        <v>3.16916666666667</v>
      </c>
      <c r="AU40" s="1">
        <f t="shared" si="17"/>
        <v>12448.8454861572</v>
      </c>
      <c r="AV40" s="1">
        <f>SUM(AU29:AU40)</f>
        <v>204154.344446904</v>
      </c>
    </row>
    <row r="41" s="1" customFormat="1" ht="16.8" spans="1:46">
      <c r="A41" s="6"/>
      <c r="B41" s="6"/>
      <c r="C41" s="8">
        <v>12</v>
      </c>
      <c r="D41" s="9">
        <v>4.65467741935484</v>
      </c>
      <c r="E41" s="12">
        <f t="shared" si="18"/>
        <v>10.0615666666667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769.42</v>
      </c>
      <c r="C44" s="8" t="s">
        <v>108</v>
      </c>
      <c r="D44" s="9">
        <v>2.23790322580645</v>
      </c>
      <c r="E44" s="8"/>
      <c r="F44" s="8"/>
      <c r="G44" s="6">
        <v>1</v>
      </c>
      <c r="H44" s="11">
        <f t="shared" ref="H44:H55" si="20">E45</f>
        <v>2.23790322580645</v>
      </c>
      <c r="I44" s="11">
        <f t="shared" ref="I44:I55" si="21">H44+273.15</f>
        <v>275.387903225806</v>
      </c>
      <c r="J44" s="11">
        <f t="shared" ref="J44:J55" si="22">EXP(($C$18*(I44-$C$16))/($C$19*I44*$C$16))</f>
        <v>0.0232815183053237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0.0149277215120684</v>
      </c>
      <c r="Q44" s="15">
        <f t="shared" ref="Q44:Q55" si="26">P44*$B$46</f>
        <v>0.00268698987217232</v>
      </c>
      <c r="R44" s="11">
        <f t="shared" ref="R44:R55" si="27">L44*$B$46</f>
        <v>0.115413</v>
      </c>
      <c r="S44" s="16">
        <f t="shared" ref="S44:S55" si="28">Q44/R44</f>
        <v>0.0232815183053237</v>
      </c>
      <c r="T44" s="3">
        <v>0.01</v>
      </c>
      <c r="U44" s="17">
        <f t="shared" ref="U44:U55" si="29">S44*T44</f>
        <v>0.000232815183053237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0.0193328151830532</v>
      </c>
      <c r="AR44" s="24">
        <f t="shared" ref="AR44:AR55" si="35">$B$44/12</f>
        <v>64.1183333333333</v>
      </c>
      <c r="AS44" s="1">
        <f t="shared" ref="AS44:AS55" si="36">$B$46</f>
        <v>0.18</v>
      </c>
      <c r="AT44" s="2">
        <f>$E$3/12</f>
        <v>43.3333333333333</v>
      </c>
      <c r="AU44" s="1">
        <f t="shared" ref="AU44:AU55" si="37">AT44*10000*AS44*0.67*AR44*AQ44</f>
        <v>64780.8630362207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2.77448387096774</v>
      </c>
      <c r="E45" s="12">
        <f t="shared" ref="E45:E56" si="38">D44</f>
        <v>2.23790322580645</v>
      </c>
      <c r="F45" s="8" t="s">
        <v>109</v>
      </c>
      <c r="G45" s="6">
        <v>2</v>
      </c>
      <c r="H45" s="11">
        <f t="shared" si="20"/>
        <v>2.77448387096774</v>
      </c>
      <c r="I45" s="11">
        <f t="shared" si="21"/>
        <v>275.924483870968</v>
      </c>
      <c r="J45" s="11">
        <f t="shared" si="22"/>
        <v>0.0249385959657426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1.2674389451546</v>
      </c>
      <c r="P45" s="11">
        <f t="shared" si="25"/>
        <v>0.0316081477644576</v>
      </c>
      <c r="Q45" s="15">
        <f t="shared" si="26"/>
        <v>0.00568946659760236</v>
      </c>
      <c r="R45" s="11">
        <f t="shared" si="27"/>
        <v>0.115413</v>
      </c>
      <c r="S45" s="16">
        <f t="shared" si="28"/>
        <v>0.0492965835529997</v>
      </c>
      <c r="T45" s="3">
        <v>0.01</v>
      </c>
      <c r="U45" s="17">
        <f t="shared" si="29"/>
        <v>0.000492965835529997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0.01959296583553</v>
      </c>
      <c r="AR45" s="24">
        <f t="shared" si="35"/>
        <v>64.1183333333333</v>
      </c>
      <c r="AS45" s="1">
        <f t="shared" si="36"/>
        <v>0.18</v>
      </c>
      <c r="AT45" s="2">
        <f>$E$3/12</f>
        <v>43.3333333333333</v>
      </c>
      <c r="AU45" s="1">
        <f t="shared" si="37"/>
        <v>65652.5821121705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8.45835714285714</v>
      </c>
      <c r="E46" s="12">
        <f t="shared" si="38"/>
        <v>2.77448387096774</v>
      </c>
      <c r="F46" s="8" t="s">
        <v>109</v>
      </c>
      <c r="G46" s="6">
        <v>3</v>
      </c>
      <c r="H46" s="11">
        <f t="shared" si="20"/>
        <v>8.45835714285714</v>
      </c>
      <c r="I46" s="11">
        <f t="shared" si="21"/>
        <v>281.608357142857</v>
      </c>
      <c r="J46" s="11">
        <f t="shared" si="22"/>
        <v>0.0508384715996587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1.87701413072347</v>
      </c>
      <c r="P46" s="11">
        <f t="shared" si="25"/>
        <v>0.0954245295769433</v>
      </c>
      <c r="Q46" s="15">
        <f t="shared" si="26"/>
        <v>0.0171764153238498</v>
      </c>
      <c r="R46" s="11">
        <f t="shared" si="27"/>
        <v>0.115413</v>
      </c>
      <c r="S46" s="16">
        <f t="shared" si="28"/>
        <v>0.148825655028894</v>
      </c>
      <c r="T46" s="3">
        <v>0.01</v>
      </c>
      <c r="U46" s="17">
        <f t="shared" si="29"/>
        <v>0.00148825655028894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0.0205882565502889</v>
      </c>
      <c r="AR46" s="24">
        <f t="shared" si="35"/>
        <v>64.1183333333333</v>
      </c>
      <c r="AS46" s="1">
        <f t="shared" si="36"/>
        <v>0.18</v>
      </c>
      <c r="AT46" s="2">
        <f>$E$3/12</f>
        <v>43.3333333333333</v>
      </c>
      <c r="AU46" s="1">
        <f t="shared" si="37"/>
        <v>68987.626225691</v>
      </c>
    </row>
    <row r="47" s="1" customFormat="1" ht="16.8" spans="1:47">
      <c r="A47" s="6"/>
      <c r="B47" s="6"/>
      <c r="C47" s="8">
        <v>3</v>
      </c>
      <c r="D47" s="9">
        <v>10.8412903225806</v>
      </c>
      <c r="E47" s="12">
        <f t="shared" si="38"/>
        <v>8.45835714285714</v>
      </c>
      <c r="F47" s="8" t="s">
        <v>109</v>
      </c>
      <c r="G47" s="6">
        <v>4</v>
      </c>
      <c r="H47" s="11">
        <f t="shared" si="20"/>
        <v>10.8412903225806</v>
      </c>
      <c r="I47" s="11">
        <f t="shared" si="21"/>
        <v>283.991290322581</v>
      </c>
      <c r="J47" s="11">
        <f t="shared" si="22"/>
        <v>0.0679500571895092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2.42277293447986</v>
      </c>
      <c r="P47" s="11">
        <f t="shared" si="25"/>
        <v>0.164627559455102</v>
      </c>
      <c r="Q47" s="15">
        <f t="shared" si="26"/>
        <v>0.0296329607019183</v>
      </c>
      <c r="R47" s="11">
        <f t="shared" si="27"/>
        <v>0.115413</v>
      </c>
      <c r="S47" s="16">
        <f t="shared" si="28"/>
        <v>0.256755830815578</v>
      </c>
      <c r="T47" s="3">
        <v>0.01</v>
      </c>
      <c r="U47" s="17">
        <f t="shared" si="29"/>
        <v>0.00256755830815578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0.0216675583081558</v>
      </c>
      <c r="AR47" s="24">
        <f t="shared" si="35"/>
        <v>64.1183333333333</v>
      </c>
      <c r="AS47" s="1">
        <f t="shared" si="36"/>
        <v>0.18</v>
      </c>
      <c r="AT47" s="2">
        <f>$E$3/12</f>
        <v>43.3333333333333</v>
      </c>
      <c r="AU47" s="1">
        <f t="shared" si="37"/>
        <v>72604.1765671236</v>
      </c>
    </row>
    <row r="48" s="1" customFormat="1" ht="16.8" spans="1:47">
      <c r="A48" s="6"/>
      <c r="B48" s="6"/>
      <c r="C48" s="8">
        <v>4</v>
      </c>
      <c r="D48" s="9">
        <v>14.8595666666667</v>
      </c>
      <c r="E48" s="12">
        <f t="shared" si="38"/>
        <v>10.8412903225806</v>
      </c>
      <c r="F48" s="8" t="s">
        <v>109</v>
      </c>
      <c r="G48" s="6">
        <v>5</v>
      </c>
      <c r="H48" s="11">
        <f t="shared" si="20"/>
        <v>14.8595666666667</v>
      </c>
      <c r="I48" s="11">
        <f t="shared" si="21"/>
        <v>288.009566666667</v>
      </c>
      <c r="J48" s="11">
        <f t="shared" si="22"/>
        <v>0.109631047727152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2.14523810627352</v>
      </c>
      <c r="O48" s="11">
        <f t="shared" si="39"/>
        <v>0.754090602084571</v>
      </c>
      <c r="P48" s="11">
        <f t="shared" si="25"/>
        <v>0.08267174278773</v>
      </c>
      <c r="Q48" s="15">
        <f t="shared" si="26"/>
        <v>0.0148809137017914</v>
      </c>
      <c r="R48" s="11">
        <f t="shared" si="27"/>
        <v>0.115413</v>
      </c>
      <c r="S48" s="16">
        <f t="shared" si="28"/>
        <v>0.12893620044355</v>
      </c>
      <c r="T48" s="3">
        <v>0.01</v>
      </c>
      <c r="U48" s="17">
        <f t="shared" si="29"/>
        <v>0.0012893620044355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0.0261893620044355</v>
      </c>
      <c r="AR48" s="24">
        <f t="shared" si="35"/>
        <v>64.1183333333333</v>
      </c>
      <c r="AS48" s="1">
        <f t="shared" si="36"/>
        <v>0.18</v>
      </c>
      <c r="AT48" s="2">
        <f>$E$3/12</f>
        <v>43.3333333333333</v>
      </c>
      <c r="AU48" s="1">
        <f t="shared" si="37"/>
        <v>87755.9453680867</v>
      </c>
    </row>
    <row r="49" s="1" customFormat="1" ht="16.8" spans="1:47">
      <c r="A49" s="6"/>
      <c r="B49" s="6"/>
      <c r="C49" s="8">
        <v>5</v>
      </c>
      <c r="D49" s="9">
        <v>21.4277419354839</v>
      </c>
      <c r="E49" s="12">
        <f t="shared" si="38"/>
        <v>14.8595666666667</v>
      </c>
      <c r="F49" s="8" t="s">
        <v>111</v>
      </c>
      <c r="G49" s="6">
        <v>6</v>
      </c>
      <c r="H49" s="11">
        <f t="shared" si="20"/>
        <v>21.4277419354839</v>
      </c>
      <c r="I49" s="11">
        <f t="shared" si="21"/>
        <v>294.577741935484</v>
      </c>
      <c r="J49" s="11">
        <f t="shared" si="22"/>
        <v>0.232971543631011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1.31260219263017</v>
      </c>
      <c r="P49" s="11">
        <f t="shared" si="25"/>
        <v>0.305798958990501</v>
      </c>
      <c r="Q49" s="15">
        <f t="shared" si="26"/>
        <v>0.0550438126182902</v>
      </c>
      <c r="R49" s="11">
        <f t="shared" si="27"/>
        <v>0.115413</v>
      </c>
      <c r="S49" s="16">
        <f t="shared" si="28"/>
        <v>0.476929051478518</v>
      </c>
      <c r="T49" s="3">
        <v>0.01</v>
      </c>
      <c r="U49" s="17">
        <f t="shared" si="29"/>
        <v>0.00476929051478518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0.0328192905147852</v>
      </c>
      <c r="AR49" s="24">
        <f t="shared" si="35"/>
        <v>64.1183333333333</v>
      </c>
      <c r="AS49" s="1">
        <f t="shared" si="36"/>
        <v>0.18</v>
      </c>
      <c r="AT49" s="2">
        <f>$E$3/12</f>
        <v>43.3333333333333</v>
      </c>
      <c r="AU49" s="1">
        <f t="shared" si="37"/>
        <v>109971.669601844</v>
      </c>
    </row>
    <row r="50" s="1" customFormat="1" ht="16.8" spans="1:47">
      <c r="A50" s="6"/>
      <c r="B50" s="6"/>
      <c r="C50" s="8">
        <v>6</v>
      </c>
      <c r="D50" s="9">
        <v>26.6920333333333</v>
      </c>
      <c r="E50" s="12">
        <f t="shared" si="38"/>
        <v>21.4277419354839</v>
      </c>
      <c r="F50" s="8" t="s">
        <v>109</v>
      </c>
      <c r="G50" s="6">
        <v>7</v>
      </c>
      <c r="H50" s="11">
        <f t="shared" si="20"/>
        <v>26.6920333333333</v>
      </c>
      <c r="I50" s="11">
        <f t="shared" si="21"/>
        <v>299.842033333333</v>
      </c>
      <c r="J50" s="11">
        <f t="shared" si="22"/>
        <v>0.416226913076427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1.64798656697301</v>
      </c>
      <c r="P50" s="11">
        <f t="shared" si="25"/>
        <v>0.685936361562592</v>
      </c>
      <c r="Q50" s="15">
        <f t="shared" si="26"/>
        <v>0.123468545081267</v>
      </c>
      <c r="R50" s="11">
        <f t="shared" si="27"/>
        <v>0.115413</v>
      </c>
      <c r="S50" s="16">
        <f t="shared" si="28"/>
        <v>1.0697975538394</v>
      </c>
      <c r="T50" s="3">
        <v>0.01</v>
      </c>
      <c r="U50" s="17">
        <f t="shared" si="29"/>
        <v>0.010697975538394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0.044797975538394</v>
      </c>
      <c r="AR50" s="24">
        <f t="shared" si="35"/>
        <v>64.1183333333333</v>
      </c>
      <c r="AS50" s="1">
        <f t="shared" si="36"/>
        <v>0.18</v>
      </c>
      <c r="AT50" s="2">
        <f>$E$3/12</f>
        <v>43.3333333333333</v>
      </c>
      <c r="AU50" s="1">
        <f t="shared" si="37"/>
        <v>150110.136065261</v>
      </c>
    </row>
    <row r="51" s="1" customFormat="1" ht="16.8" spans="1:47">
      <c r="A51" s="6"/>
      <c r="B51" s="6"/>
      <c r="C51" s="8">
        <v>7</v>
      </c>
      <c r="D51" s="9">
        <v>27.1410967741935</v>
      </c>
      <c r="E51" s="12">
        <f t="shared" si="38"/>
        <v>26.6920333333333</v>
      </c>
      <c r="F51" s="8" t="s">
        <v>109</v>
      </c>
      <c r="G51" s="6">
        <v>8</v>
      </c>
      <c r="H51" s="11">
        <f t="shared" si="20"/>
        <v>27.1410967741935</v>
      </c>
      <c r="I51" s="11">
        <f t="shared" si="21"/>
        <v>300.291096774193</v>
      </c>
      <c r="J51" s="11">
        <f t="shared" si="22"/>
        <v>0.436938159317087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1.60323353874375</v>
      </c>
      <c r="P51" s="11">
        <f t="shared" si="25"/>
        <v>0.700513911374112</v>
      </c>
      <c r="Q51" s="15">
        <f t="shared" si="26"/>
        <v>0.12609250404734</v>
      </c>
      <c r="R51" s="11">
        <f t="shared" si="27"/>
        <v>0.115413</v>
      </c>
      <c r="S51" s="16">
        <f t="shared" si="28"/>
        <v>1.09253293864071</v>
      </c>
      <c r="T51" s="3">
        <v>0.01</v>
      </c>
      <c r="U51" s="17">
        <f t="shared" si="29"/>
        <v>0.0109253293864071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0.0450253293864071</v>
      </c>
      <c r="AR51" s="24">
        <f t="shared" si="35"/>
        <v>64.1183333333333</v>
      </c>
      <c r="AS51" s="1">
        <f t="shared" si="36"/>
        <v>0.18</v>
      </c>
      <c r="AT51" s="2">
        <f>$E$3/12</f>
        <v>43.3333333333333</v>
      </c>
      <c r="AU51" s="1">
        <f t="shared" si="37"/>
        <v>150871.958818411</v>
      </c>
    </row>
    <row r="52" s="1" customFormat="1" ht="16.8" spans="1:47">
      <c r="A52" s="6"/>
      <c r="B52" s="6"/>
      <c r="C52" s="8">
        <v>8</v>
      </c>
      <c r="D52" s="9">
        <v>25.2303225806452</v>
      </c>
      <c r="E52" s="12">
        <f t="shared" si="38"/>
        <v>27.1410967741935</v>
      </c>
      <c r="F52" s="8" t="s">
        <v>109</v>
      </c>
      <c r="G52" s="6">
        <v>9</v>
      </c>
      <c r="H52" s="11">
        <f t="shared" si="20"/>
        <v>25.2303225806452</v>
      </c>
      <c r="I52" s="11">
        <f t="shared" si="21"/>
        <v>298.380322580645</v>
      </c>
      <c r="J52" s="11">
        <f t="shared" si="22"/>
        <v>0.355011778365248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1.54390296070297</v>
      </c>
      <c r="P52" s="11">
        <f t="shared" si="25"/>
        <v>0.548103735702532</v>
      </c>
      <c r="Q52" s="15">
        <f t="shared" si="26"/>
        <v>0.0986586724264558</v>
      </c>
      <c r="R52" s="11">
        <f t="shared" si="27"/>
        <v>0.115413</v>
      </c>
      <c r="S52" s="16">
        <f t="shared" si="28"/>
        <v>0.854831539137322</v>
      </c>
      <c r="T52" s="3">
        <v>0.01</v>
      </c>
      <c r="U52" s="17">
        <f t="shared" si="29"/>
        <v>0.00854831539137322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0.02</v>
      </c>
      <c r="AO52" s="3">
        <v>0.35</v>
      </c>
      <c r="AP52" s="3">
        <f t="shared" si="33"/>
        <v>0.007</v>
      </c>
      <c r="AQ52" s="1">
        <f t="shared" si="34"/>
        <v>0.0426483153913732</v>
      </c>
      <c r="AR52" s="24">
        <f t="shared" si="35"/>
        <v>64.1183333333333</v>
      </c>
      <c r="AS52" s="1">
        <f t="shared" si="36"/>
        <v>0.18</v>
      </c>
      <c r="AT52" s="2">
        <f>$E$3/12</f>
        <v>43.3333333333333</v>
      </c>
      <c r="AU52" s="1">
        <f t="shared" si="37"/>
        <v>142907.003037814</v>
      </c>
    </row>
    <row r="53" s="1" customFormat="1" ht="16.8" spans="1:47">
      <c r="A53" s="6"/>
      <c r="B53" s="6"/>
      <c r="C53" s="8">
        <v>9</v>
      </c>
      <c r="D53" s="9">
        <v>22.9218333333333</v>
      </c>
      <c r="E53" s="12">
        <f t="shared" si="38"/>
        <v>25.2303225806452</v>
      </c>
      <c r="F53" s="8" t="s">
        <v>109</v>
      </c>
      <c r="G53" s="6">
        <v>10</v>
      </c>
      <c r="H53" s="11">
        <f t="shared" si="20"/>
        <v>22.9218333333333</v>
      </c>
      <c r="I53" s="11">
        <f t="shared" si="21"/>
        <v>296.071833333333</v>
      </c>
      <c r="J53" s="11">
        <f t="shared" si="22"/>
        <v>0.275260043258639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1.63698255833377</v>
      </c>
      <c r="P53" s="11">
        <f t="shared" si="25"/>
        <v>0.45059588982059</v>
      </c>
      <c r="Q53" s="15">
        <f t="shared" si="26"/>
        <v>0.0811072601677062</v>
      </c>
      <c r="R53" s="11">
        <f t="shared" si="27"/>
        <v>0.115413</v>
      </c>
      <c r="S53" s="16">
        <f t="shared" si="28"/>
        <v>0.702756709969468</v>
      </c>
      <c r="T53" s="3">
        <v>0.01</v>
      </c>
      <c r="U53" s="17">
        <f t="shared" si="29"/>
        <v>0.00702756709969468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0.0350775670996947</v>
      </c>
      <c r="AR53" s="24">
        <f t="shared" si="35"/>
        <v>64.1183333333333</v>
      </c>
      <c r="AS53" s="1">
        <f t="shared" si="36"/>
        <v>0.18</v>
      </c>
      <c r="AT53" s="2">
        <f>$E$3/12</f>
        <v>43.3333333333333</v>
      </c>
      <c r="AU53" s="1">
        <f t="shared" si="37"/>
        <v>117538.757207024</v>
      </c>
    </row>
    <row r="54" s="1" customFormat="1" ht="16.8" spans="1:47">
      <c r="A54" s="6"/>
      <c r="B54" s="6"/>
      <c r="C54" s="8">
        <v>10</v>
      </c>
      <c r="D54" s="9">
        <v>15.0194516129032</v>
      </c>
      <c r="E54" s="12">
        <f t="shared" si="38"/>
        <v>22.9218333333333</v>
      </c>
      <c r="F54" s="8" t="s">
        <v>109</v>
      </c>
      <c r="G54" s="6">
        <v>11</v>
      </c>
      <c r="H54" s="11">
        <f t="shared" si="20"/>
        <v>15.0194516129032</v>
      </c>
      <c r="I54" s="11">
        <f t="shared" si="21"/>
        <v>288.169451612903</v>
      </c>
      <c r="J54" s="11">
        <f t="shared" si="22"/>
        <v>0.111706828552524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1.12706733508752</v>
      </c>
      <c r="O54" s="11">
        <f t="shared" si="39"/>
        <v>0.700502666758992</v>
      </c>
      <c r="P54" s="11">
        <f t="shared" si="25"/>
        <v>0.0782509312962323</v>
      </c>
      <c r="Q54" s="15">
        <f t="shared" si="26"/>
        <v>0.0140851676333218</v>
      </c>
      <c r="R54" s="11">
        <f t="shared" si="27"/>
        <v>0.115413</v>
      </c>
      <c r="S54" s="16">
        <f t="shared" si="28"/>
        <v>0.122041430630187</v>
      </c>
      <c r="T54" s="3">
        <v>0.01</v>
      </c>
      <c r="U54" s="17">
        <f t="shared" si="29"/>
        <v>0.00122041430630187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0.0292704143063019</v>
      </c>
      <c r="AR54" s="24">
        <f t="shared" si="35"/>
        <v>64.1183333333333</v>
      </c>
      <c r="AS54" s="1">
        <f t="shared" si="36"/>
        <v>0.18</v>
      </c>
      <c r="AT54" s="2">
        <f>$E$3/12</f>
        <v>43.3333333333333</v>
      </c>
      <c r="AU54" s="1">
        <f t="shared" si="37"/>
        <v>98080.009674541</v>
      </c>
    </row>
    <row r="55" s="1" customFormat="1" ht="16.8" spans="1:48">
      <c r="A55" s="6"/>
      <c r="B55" s="6"/>
      <c r="C55" s="8">
        <v>11</v>
      </c>
      <c r="D55" s="9">
        <v>10.0615666666667</v>
      </c>
      <c r="E55" s="12">
        <f t="shared" si="38"/>
        <v>15.0194516129032</v>
      </c>
      <c r="F55" s="8" t="s">
        <v>111</v>
      </c>
      <c r="G55" s="6">
        <v>12</v>
      </c>
      <c r="H55" s="11">
        <f t="shared" si="20"/>
        <v>10.0615666666667</v>
      </c>
      <c r="I55" s="11">
        <f t="shared" si="21"/>
        <v>283.211566666667</v>
      </c>
      <c r="J55" s="11">
        <f t="shared" si="22"/>
        <v>0.0618294528808151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1.26343506879609</v>
      </c>
      <c r="P55" s="11">
        <f t="shared" si="25"/>
        <v>0.0781174990540974</v>
      </c>
      <c r="Q55" s="15">
        <f t="shared" si="26"/>
        <v>0.0140611498297375</v>
      </c>
      <c r="R55" s="11">
        <f t="shared" si="27"/>
        <v>0.115413</v>
      </c>
      <c r="S55" s="16">
        <f t="shared" si="28"/>
        <v>0.121833327525821</v>
      </c>
      <c r="T55" s="3">
        <v>0.01</v>
      </c>
      <c r="U55" s="17">
        <f t="shared" si="29"/>
        <v>0.00121833327525821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0.0203183332752582</v>
      </c>
      <c r="AR55" s="24">
        <f t="shared" si="35"/>
        <v>64.1183333333333</v>
      </c>
      <c r="AS55" s="1">
        <f t="shared" si="36"/>
        <v>0.18</v>
      </c>
      <c r="AT55" s="2">
        <f>$E$3/12</f>
        <v>43.3333333333333</v>
      </c>
      <c r="AU55" s="1">
        <f t="shared" si="37"/>
        <v>68083.1608105671</v>
      </c>
      <c r="AV55" s="1">
        <f>SUM(AU44:AU55)</f>
        <v>1197343.88852475</v>
      </c>
    </row>
    <row r="56" s="1" customFormat="1" ht="16.8" spans="1:46">
      <c r="A56" s="6"/>
      <c r="B56" s="6"/>
      <c r="C56" s="8">
        <v>12</v>
      </c>
      <c r="D56" s="9">
        <v>4.65467741935484</v>
      </c>
      <c r="E56" s="12">
        <f t="shared" si="38"/>
        <v>10.0615666666667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2.23790322580645</v>
      </c>
      <c r="E60" s="8"/>
      <c r="F60" s="8"/>
      <c r="G60" s="6">
        <v>1</v>
      </c>
      <c r="H60" s="11">
        <f t="shared" ref="H60:H71" si="40">E61</f>
        <v>2.23790322580645</v>
      </c>
      <c r="I60" s="11">
        <f t="shared" ref="I60:I71" si="41">H60+273.15</f>
        <v>275.387903225806</v>
      </c>
      <c r="J60" s="11">
        <f t="shared" ref="J60:J71" si="42">EXP(($C$18*(I60-$C$16))/($C$19*I60*$C$16))</f>
        <v>0.0232815183053237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0.0321215108058551</v>
      </c>
      <c r="Q60" s="15">
        <f t="shared" ref="Q60:Q71" si="46">P60*$B$62</f>
        <v>0.00321215108058551</v>
      </c>
      <c r="R60" s="11">
        <f t="shared" ref="R60:R71" si="47">L60*$B$62</f>
        <v>0.13797</v>
      </c>
      <c r="S60" s="16">
        <f t="shared" ref="S60:S71" si="48">Q60/R60</f>
        <v>0.0232815183053237</v>
      </c>
      <c r="T60" s="3">
        <v>0.01</v>
      </c>
      <c r="U60" s="17">
        <f t="shared" ref="U60:U71" si="49">S60*T60</f>
        <v>0.000232815183053237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0.0125328151830532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6.66666666666667</v>
      </c>
      <c r="AU60" s="1">
        <f t="shared" ref="AU60:AU71" si="57">AT60*10000*AS60*0.67*AR60*AQ60</f>
        <v>7723.54788159949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2.77448387096774</v>
      </c>
      <c r="E61" s="12">
        <f t="shared" ref="E61:E72" si="58">D60</f>
        <v>2.23790322580645</v>
      </c>
      <c r="F61" s="8" t="s">
        <v>109</v>
      </c>
      <c r="G61" s="6">
        <v>2</v>
      </c>
      <c r="H61" s="11">
        <f t="shared" si="40"/>
        <v>2.77448387096774</v>
      </c>
      <c r="I61" s="11">
        <f t="shared" si="41"/>
        <v>275.924483870968</v>
      </c>
      <c r="J61" s="11">
        <f t="shared" si="42"/>
        <v>0.0249385959657426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2.72727848919414</v>
      </c>
      <c r="P61" s="11">
        <f t="shared" si="45"/>
        <v>0.0680144963280738</v>
      </c>
      <c r="Q61" s="15">
        <f t="shared" si="46"/>
        <v>0.00680144963280738</v>
      </c>
      <c r="R61" s="11">
        <f t="shared" si="47"/>
        <v>0.13797</v>
      </c>
      <c r="S61" s="16">
        <f t="shared" si="48"/>
        <v>0.0492965835529998</v>
      </c>
      <c r="T61" s="3">
        <v>0.01</v>
      </c>
      <c r="U61" s="17">
        <f t="shared" si="49"/>
        <v>0.000492965835529998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0.01279296583553</v>
      </c>
      <c r="AR61" s="24">
        <f t="shared" si="55"/>
        <v>137.97</v>
      </c>
      <c r="AS61" s="1">
        <f t="shared" si="56"/>
        <v>0.1</v>
      </c>
      <c r="AT61" s="2">
        <f>$E$5/12</f>
        <v>6.66666666666667</v>
      </c>
      <c r="AU61" s="1">
        <f t="shared" si="57"/>
        <v>7883.86988359873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8.45835714285714</v>
      </c>
      <c r="E62" s="12">
        <f t="shared" si="58"/>
        <v>2.77448387096774</v>
      </c>
      <c r="F62" s="8" t="s">
        <v>109</v>
      </c>
      <c r="G62" s="6">
        <v>3</v>
      </c>
      <c r="H62" s="11">
        <f t="shared" si="40"/>
        <v>8.45835714285714</v>
      </c>
      <c r="I62" s="11">
        <f t="shared" si="41"/>
        <v>281.608357142857</v>
      </c>
      <c r="J62" s="11">
        <f t="shared" si="42"/>
        <v>0.0508384715996587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4.03896399286607</v>
      </c>
      <c r="P62" s="11">
        <f t="shared" si="45"/>
        <v>0.205334756243366</v>
      </c>
      <c r="Q62" s="15">
        <f t="shared" si="46"/>
        <v>0.0205334756243366</v>
      </c>
      <c r="R62" s="11">
        <f t="shared" si="47"/>
        <v>0.13797</v>
      </c>
      <c r="S62" s="16">
        <f t="shared" si="48"/>
        <v>0.148825655028894</v>
      </c>
      <c r="T62" s="3">
        <v>0.01</v>
      </c>
      <c r="U62" s="17">
        <f t="shared" si="49"/>
        <v>0.00148825655028894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0.0137882565502889</v>
      </c>
      <c r="AR62" s="24">
        <f t="shared" si="55"/>
        <v>137.97</v>
      </c>
      <c r="AS62" s="1">
        <f t="shared" si="56"/>
        <v>0.1</v>
      </c>
      <c r="AT62" s="2">
        <f>$E$5/12</f>
        <v>6.66666666666667</v>
      </c>
      <c r="AU62" s="1">
        <f t="shared" si="57"/>
        <v>8497.23371122037</v>
      </c>
    </row>
    <row r="63" s="1" customFormat="1" ht="16.8" spans="1:47">
      <c r="A63" s="6"/>
      <c r="B63" s="6"/>
      <c r="C63" s="8">
        <v>3</v>
      </c>
      <c r="D63" s="9">
        <v>10.8412903225806</v>
      </c>
      <c r="E63" s="12">
        <f t="shared" si="58"/>
        <v>8.45835714285714</v>
      </c>
      <c r="F63" s="8" t="s">
        <v>109</v>
      </c>
      <c r="G63" s="6">
        <v>4</v>
      </c>
      <c r="H63" s="11">
        <f t="shared" si="40"/>
        <v>10.8412903225806</v>
      </c>
      <c r="I63" s="11">
        <f t="shared" si="41"/>
        <v>283.991290322581</v>
      </c>
      <c r="J63" s="11">
        <f t="shared" si="42"/>
        <v>0.0679500571895092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5.21332923662271</v>
      </c>
      <c r="P63" s="11">
        <f t="shared" si="45"/>
        <v>0.354246019776253</v>
      </c>
      <c r="Q63" s="15">
        <f t="shared" si="46"/>
        <v>0.0354246019776253</v>
      </c>
      <c r="R63" s="11">
        <f t="shared" si="47"/>
        <v>0.13797</v>
      </c>
      <c r="S63" s="16">
        <f t="shared" si="48"/>
        <v>0.256755830815578</v>
      </c>
      <c r="T63" s="3">
        <v>0.01</v>
      </c>
      <c r="U63" s="17">
        <f t="shared" si="49"/>
        <v>0.00256755830815578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0.0148675583081558</v>
      </c>
      <c r="AR63" s="24">
        <f t="shared" si="55"/>
        <v>137.97</v>
      </c>
      <c r="AS63" s="1">
        <f t="shared" si="56"/>
        <v>0.1</v>
      </c>
      <c r="AT63" s="2">
        <f>$E$5/12</f>
        <v>6.66666666666667</v>
      </c>
      <c r="AU63" s="1">
        <f t="shared" si="57"/>
        <v>9162.37068833393</v>
      </c>
    </row>
    <row r="64" s="1" customFormat="1" ht="16.8" spans="1:47">
      <c r="A64" s="6"/>
      <c r="B64" s="6"/>
      <c r="C64" s="8">
        <v>4</v>
      </c>
      <c r="D64" s="9">
        <v>14.8595666666667</v>
      </c>
      <c r="E64" s="12">
        <f t="shared" si="58"/>
        <v>10.8412903225806</v>
      </c>
      <c r="F64" s="8" t="s">
        <v>109</v>
      </c>
      <c r="G64" s="6">
        <v>5</v>
      </c>
      <c r="H64" s="11">
        <f t="shared" si="40"/>
        <v>14.8595666666667</v>
      </c>
      <c r="I64" s="11">
        <f t="shared" si="41"/>
        <v>288.009566666667</v>
      </c>
      <c r="J64" s="11">
        <f t="shared" si="42"/>
        <v>0.109631047727152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4.61612905600413</v>
      </c>
      <c r="O64" s="11">
        <f t="shared" si="59"/>
        <v>1.62265416084232</v>
      </c>
      <c r="P64" s="11">
        <f t="shared" si="45"/>
        <v>0.177893275751966</v>
      </c>
      <c r="Q64" s="15">
        <f t="shared" si="46"/>
        <v>0.0177893275751966</v>
      </c>
      <c r="R64" s="11">
        <f t="shared" si="47"/>
        <v>0.13797</v>
      </c>
      <c r="S64" s="16">
        <f t="shared" si="48"/>
        <v>0.12893620044355</v>
      </c>
      <c r="T64" s="3">
        <v>0.01</v>
      </c>
      <c r="U64" s="17">
        <f t="shared" si="49"/>
        <v>0.0012893620044355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0.0147893620044355</v>
      </c>
      <c r="AR64" s="24">
        <f t="shared" si="55"/>
        <v>137.97</v>
      </c>
      <c r="AS64" s="1">
        <f t="shared" si="56"/>
        <v>0.1</v>
      </c>
      <c r="AT64" s="2">
        <f>$E$5/12</f>
        <v>6.66666666666667</v>
      </c>
      <c r="AU64" s="1">
        <f t="shared" si="57"/>
        <v>9114.18096502545</v>
      </c>
    </row>
    <row r="65" s="1" customFormat="1" ht="16.8" spans="1:47">
      <c r="A65" s="6"/>
      <c r="B65" s="6"/>
      <c r="C65" s="8">
        <v>5</v>
      </c>
      <c r="D65" s="9">
        <v>21.4277419354839</v>
      </c>
      <c r="E65" s="12">
        <f t="shared" si="58"/>
        <v>14.8595666666667</v>
      </c>
      <c r="F65" s="8" t="s">
        <v>111</v>
      </c>
      <c r="G65" s="6">
        <v>6</v>
      </c>
      <c r="H65" s="11">
        <f t="shared" si="40"/>
        <v>21.4277419354839</v>
      </c>
      <c r="I65" s="11">
        <f t="shared" si="41"/>
        <v>294.577741935484</v>
      </c>
      <c r="J65" s="11">
        <f t="shared" si="42"/>
        <v>0.232971543631011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2.82446088509036</v>
      </c>
      <c r="P65" s="11">
        <f t="shared" si="45"/>
        <v>0.658019012324912</v>
      </c>
      <c r="Q65" s="15">
        <f t="shared" si="46"/>
        <v>0.0658019012324912</v>
      </c>
      <c r="R65" s="11">
        <f t="shared" si="47"/>
        <v>0.13797</v>
      </c>
      <c r="S65" s="16">
        <f t="shared" si="48"/>
        <v>0.476929051478518</v>
      </c>
      <c r="T65" s="3">
        <v>0.01</v>
      </c>
      <c r="U65" s="17">
        <f t="shared" si="49"/>
        <v>0.00476929051478518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0.0228192905147852</v>
      </c>
      <c r="AR65" s="24">
        <f t="shared" si="55"/>
        <v>137.97</v>
      </c>
      <c r="AS65" s="1">
        <f t="shared" si="56"/>
        <v>0.1</v>
      </c>
      <c r="AT65" s="2">
        <f>$E$5/12</f>
        <v>6.66666666666667</v>
      </c>
      <c r="AU65" s="1">
        <f t="shared" si="57"/>
        <v>14062.7528883846</v>
      </c>
    </row>
    <row r="66" s="1" customFormat="1" ht="16.8" spans="1:47">
      <c r="A66" s="6"/>
      <c r="B66" s="6"/>
      <c r="C66" s="8">
        <v>6</v>
      </c>
      <c r="D66" s="9">
        <v>26.6920333333333</v>
      </c>
      <c r="E66" s="12">
        <f t="shared" si="58"/>
        <v>21.4277419354839</v>
      </c>
      <c r="F66" s="8" t="s">
        <v>109</v>
      </c>
      <c r="G66" s="6">
        <v>7</v>
      </c>
      <c r="H66" s="11">
        <f t="shared" si="40"/>
        <v>26.6920333333333</v>
      </c>
      <c r="I66" s="11">
        <f t="shared" si="41"/>
        <v>299.842033333333</v>
      </c>
      <c r="J66" s="11">
        <f t="shared" si="42"/>
        <v>0.416226913076427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3.54614187276544</v>
      </c>
      <c r="P66" s="11">
        <f t="shared" si="45"/>
        <v>1.47599968503222</v>
      </c>
      <c r="Q66" s="15">
        <f t="shared" si="46"/>
        <v>0.147599968503222</v>
      </c>
      <c r="R66" s="11">
        <f t="shared" si="47"/>
        <v>0.13797</v>
      </c>
      <c r="S66" s="16">
        <f t="shared" si="48"/>
        <v>1.0697975538394</v>
      </c>
      <c r="T66" s="3">
        <v>0.01</v>
      </c>
      <c r="U66" s="17">
        <f t="shared" si="49"/>
        <v>0.010697975538394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0.033897975538394</v>
      </c>
      <c r="AR66" s="24">
        <f t="shared" si="55"/>
        <v>137.97</v>
      </c>
      <c r="AS66" s="1">
        <f t="shared" si="56"/>
        <v>0.1</v>
      </c>
      <c r="AT66" s="2">
        <f>$E$5/12</f>
        <v>6.66666666666667</v>
      </c>
      <c r="AU66" s="1">
        <f t="shared" si="57"/>
        <v>20890.1697931439</v>
      </c>
    </row>
    <row r="67" s="1" customFormat="1" ht="16.8" spans="1:47">
      <c r="A67" s="6"/>
      <c r="B67" s="6"/>
      <c r="C67" s="8">
        <v>7</v>
      </c>
      <c r="D67" s="9">
        <v>27.1410967741935</v>
      </c>
      <c r="E67" s="12">
        <f t="shared" si="58"/>
        <v>26.6920333333333</v>
      </c>
      <c r="F67" s="8" t="s">
        <v>109</v>
      </c>
      <c r="G67" s="6">
        <v>8</v>
      </c>
      <c r="H67" s="11">
        <f t="shared" si="40"/>
        <v>27.1410967741935</v>
      </c>
      <c r="I67" s="11">
        <f t="shared" si="41"/>
        <v>300.291096774193</v>
      </c>
      <c r="J67" s="11">
        <f t="shared" si="42"/>
        <v>0.436938159317087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3.44984218773322</v>
      </c>
      <c r="P67" s="11">
        <f t="shared" si="45"/>
        <v>1.50736769544259</v>
      </c>
      <c r="Q67" s="15">
        <f t="shared" si="46"/>
        <v>0.150736769544259</v>
      </c>
      <c r="R67" s="11">
        <f t="shared" si="47"/>
        <v>0.13797</v>
      </c>
      <c r="S67" s="16">
        <f t="shared" si="48"/>
        <v>1.09253293864071</v>
      </c>
      <c r="T67" s="3">
        <v>0.01</v>
      </c>
      <c r="U67" s="17">
        <f t="shared" si="49"/>
        <v>0.0109253293864071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0.0341253293864071</v>
      </c>
      <c r="AR67" s="24">
        <f t="shared" si="55"/>
        <v>137.97</v>
      </c>
      <c r="AS67" s="1">
        <f t="shared" si="56"/>
        <v>0.1</v>
      </c>
      <c r="AT67" s="2">
        <f>$E$5/12</f>
        <v>6.66666666666667</v>
      </c>
      <c r="AU67" s="1">
        <f t="shared" si="57"/>
        <v>21030.2802396436</v>
      </c>
    </row>
    <row r="68" s="1" customFormat="1" ht="16.8" spans="1:47">
      <c r="A68" s="6"/>
      <c r="B68" s="6"/>
      <c r="C68" s="8">
        <v>8</v>
      </c>
      <c r="D68" s="9">
        <v>25.2303225806452</v>
      </c>
      <c r="E68" s="12">
        <f t="shared" si="58"/>
        <v>27.1410967741935</v>
      </c>
      <c r="F68" s="8" t="s">
        <v>109</v>
      </c>
      <c r="G68" s="6">
        <v>9</v>
      </c>
      <c r="H68" s="11">
        <f t="shared" si="40"/>
        <v>25.2303225806452</v>
      </c>
      <c r="I68" s="11">
        <f t="shared" si="41"/>
        <v>298.380322580645</v>
      </c>
      <c r="J68" s="11">
        <f t="shared" si="42"/>
        <v>0.355011778365248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3.32217449229064</v>
      </c>
      <c r="P68" s="11">
        <f t="shared" si="45"/>
        <v>1.17941107454776</v>
      </c>
      <c r="Q68" s="15">
        <f t="shared" si="46"/>
        <v>0.117941107454776</v>
      </c>
      <c r="R68" s="11">
        <f t="shared" si="47"/>
        <v>0.13797</v>
      </c>
      <c r="S68" s="16">
        <f t="shared" si="48"/>
        <v>0.854831539137322</v>
      </c>
      <c r="T68" s="3">
        <v>0.01</v>
      </c>
      <c r="U68" s="17">
        <f t="shared" si="49"/>
        <v>0.00854831539137322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0.0317483153913732</v>
      </c>
      <c r="AR68" s="24">
        <f t="shared" si="55"/>
        <v>137.97</v>
      </c>
      <c r="AS68" s="1">
        <f t="shared" si="56"/>
        <v>0.1</v>
      </c>
      <c r="AT68" s="2">
        <f>$E$5/12</f>
        <v>6.66666666666667</v>
      </c>
      <c r="AU68" s="1">
        <f t="shared" si="57"/>
        <v>19565.40733298</v>
      </c>
    </row>
    <row r="69" s="1" customFormat="1" ht="16.8" spans="1:47">
      <c r="A69" s="6"/>
      <c r="B69" s="6"/>
      <c r="C69" s="8">
        <v>9</v>
      </c>
      <c r="D69" s="9">
        <v>22.9218333333333</v>
      </c>
      <c r="E69" s="12">
        <f t="shared" si="58"/>
        <v>25.2303225806452</v>
      </c>
      <c r="F69" s="8" t="s">
        <v>109</v>
      </c>
      <c r="G69" s="6">
        <v>10</v>
      </c>
      <c r="H69" s="11">
        <f t="shared" si="40"/>
        <v>22.9218333333333</v>
      </c>
      <c r="I69" s="11">
        <f t="shared" si="41"/>
        <v>296.071833333333</v>
      </c>
      <c r="J69" s="11">
        <f t="shared" si="42"/>
        <v>0.275260043258639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3.52246341774287</v>
      </c>
      <c r="P69" s="11">
        <f t="shared" si="45"/>
        <v>0.969593432744875</v>
      </c>
      <c r="Q69" s="15">
        <f t="shared" si="46"/>
        <v>0.0969593432744875</v>
      </c>
      <c r="R69" s="11">
        <f t="shared" si="47"/>
        <v>0.13797</v>
      </c>
      <c r="S69" s="16">
        <f t="shared" si="48"/>
        <v>0.702756709969468</v>
      </c>
      <c r="T69" s="3">
        <v>0.01</v>
      </c>
      <c r="U69" s="17">
        <f t="shared" si="49"/>
        <v>0.00702756709969468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0.0250775670996947</v>
      </c>
      <c r="AR69" s="24">
        <f t="shared" si="55"/>
        <v>137.97</v>
      </c>
      <c r="AS69" s="1">
        <f t="shared" si="56"/>
        <v>0.1</v>
      </c>
      <c r="AT69" s="2">
        <f>$E$5/12</f>
        <v>6.66666666666667</v>
      </c>
      <c r="AU69" s="1">
        <f t="shared" si="57"/>
        <v>15454.4519662604</v>
      </c>
    </row>
    <row r="70" s="1" customFormat="1" ht="16.8" spans="1:47">
      <c r="A70" s="6"/>
      <c r="B70" s="6"/>
      <c r="C70" s="8">
        <v>10</v>
      </c>
      <c r="D70" s="9">
        <v>15.0194516129032</v>
      </c>
      <c r="E70" s="12">
        <f t="shared" si="58"/>
        <v>22.9218333333333</v>
      </c>
      <c r="F70" s="8" t="s">
        <v>109</v>
      </c>
      <c r="G70" s="6">
        <v>11</v>
      </c>
      <c r="H70" s="11">
        <f t="shared" si="40"/>
        <v>15.0194516129032</v>
      </c>
      <c r="I70" s="11">
        <f t="shared" si="41"/>
        <v>288.169451612903</v>
      </c>
      <c r="J70" s="11">
        <f t="shared" si="42"/>
        <v>0.111706828552524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2.4252264857481</v>
      </c>
      <c r="O70" s="11">
        <f t="shared" si="59"/>
        <v>1.5073434992499</v>
      </c>
      <c r="P70" s="11">
        <f t="shared" si="45"/>
        <v>0.16838056184047</v>
      </c>
      <c r="Q70" s="15">
        <f t="shared" si="46"/>
        <v>0.016838056184047</v>
      </c>
      <c r="R70" s="11">
        <f t="shared" si="47"/>
        <v>0.13797</v>
      </c>
      <c r="S70" s="16">
        <f t="shared" si="48"/>
        <v>0.122041430630187</v>
      </c>
      <c r="T70" s="3">
        <v>0.01</v>
      </c>
      <c r="U70" s="17">
        <f t="shared" si="49"/>
        <v>0.00122041430630187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0.0192704143063019</v>
      </c>
      <c r="AR70" s="24">
        <f t="shared" si="55"/>
        <v>137.97</v>
      </c>
      <c r="AS70" s="1">
        <f t="shared" si="56"/>
        <v>0.1</v>
      </c>
      <c r="AT70" s="2">
        <f>$E$5/12</f>
        <v>6.66666666666667</v>
      </c>
      <c r="AU70" s="1">
        <f t="shared" si="57"/>
        <v>11875.7011428874</v>
      </c>
    </row>
    <row r="71" s="1" customFormat="1" ht="16.8" spans="1:48">
      <c r="A71" s="6"/>
      <c r="B71" s="6"/>
      <c r="C71" s="8">
        <v>11</v>
      </c>
      <c r="D71" s="9">
        <v>10.0615666666667</v>
      </c>
      <c r="E71" s="12">
        <f t="shared" si="58"/>
        <v>15.0194516129032</v>
      </c>
      <c r="F71" s="8" t="s">
        <v>111</v>
      </c>
      <c r="G71" s="6">
        <v>12</v>
      </c>
      <c r="H71" s="11">
        <f t="shared" si="40"/>
        <v>10.0615666666667</v>
      </c>
      <c r="I71" s="11">
        <f t="shared" si="41"/>
        <v>283.211566666667</v>
      </c>
      <c r="J71" s="11">
        <f t="shared" si="42"/>
        <v>0.0618294528808151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2.71866293740943</v>
      </c>
      <c r="P71" s="11">
        <f t="shared" si="45"/>
        <v>0.168093441987375</v>
      </c>
      <c r="Q71" s="15">
        <f t="shared" si="46"/>
        <v>0.0168093441987375</v>
      </c>
      <c r="R71" s="11">
        <f t="shared" si="47"/>
        <v>0.13797</v>
      </c>
      <c r="S71" s="16">
        <f t="shared" si="48"/>
        <v>0.121833327525821</v>
      </c>
      <c r="T71" s="3">
        <v>0.01</v>
      </c>
      <c r="U71" s="17">
        <f t="shared" si="49"/>
        <v>0.00121833327525821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0.0135183332752582</v>
      </c>
      <c r="AR71" s="24">
        <f t="shared" si="55"/>
        <v>137.97</v>
      </c>
      <c r="AS71" s="1">
        <f t="shared" si="56"/>
        <v>0.1</v>
      </c>
      <c r="AT71" s="2">
        <f>$E$5/12</f>
        <v>6.66666666666667</v>
      </c>
      <c r="AU71" s="1">
        <f t="shared" si="57"/>
        <v>8330.88917421028</v>
      </c>
      <c r="AV71" s="1">
        <f>SUM(AU60:AU71)</f>
        <v>153590.855667288</v>
      </c>
    </row>
    <row r="72" s="1" customFormat="1" ht="16.8" spans="1:46">
      <c r="A72" s="6"/>
      <c r="B72" s="6"/>
      <c r="C72" s="8">
        <v>12</v>
      </c>
      <c r="D72" s="9">
        <v>4.65467741935484</v>
      </c>
      <c r="E72" s="12">
        <f t="shared" si="58"/>
        <v>10.0615666666667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2.23790322580645</v>
      </c>
      <c r="E76" s="8"/>
      <c r="F76" s="8"/>
      <c r="G76" s="6">
        <v>1</v>
      </c>
      <c r="H76" s="11">
        <f t="shared" ref="H76:H87" si="60">E77</f>
        <v>2.23790322580645</v>
      </c>
      <c r="I76" s="11">
        <f t="shared" ref="I76:I87" si="61">H76+273.15</f>
        <v>275.387903225806</v>
      </c>
      <c r="J76" s="11">
        <f t="shared" ref="J76:J87" si="62">EXP(($C$18*(I76-$C$16))/($C$19*I76*$C$16))</f>
        <v>0.0232815183053237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0.00182206012573777</v>
      </c>
      <c r="Q76" s="15">
        <f t="shared" ref="Q76:Q87" si="66">P76*$B$78</f>
        <v>0.00023686781634591</v>
      </c>
      <c r="R76" s="11">
        <f t="shared" ref="R76:R87" si="67">L76*$B$78</f>
        <v>0.0101740708333333</v>
      </c>
      <c r="S76" s="16">
        <f t="shared" ref="S76:S87" si="68">Q76/R76</f>
        <v>0.0232815183053237</v>
      </c>
      <c r="T76" s="3">
        <v>0.01</v>
      </c>
      <c r="U76" s="17">
        <f t="shared" ref="U76:U87" si="69">S76*T76</f>
        <v>0.000232815183053238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0.0118328151830532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44.4583333333333</v>
      </c>
      <c r="AU76" s="1">
        <f t="shared" ref="AU76:AU87" si="77">AT76*10000*AS76*0.67*AR76*AQ76</f>
        <v>3586.00440456494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2.77448387096774</v>
      </c>
      <c r="E77" s="12">
        <f t="shared" ref="E77:E88" si="78">D76</f>
        <v>2.23790322580645</v>
      </c>
      <c r="F77" s="8" t="s">
        <v>109</v>
      </c>
      <c r="G77" s="6">
        <v>2</v>
      </c>
      <c r="H77" s="11">
        <f t="shared" si="60"/>
        <v>2.77448387096774</v>
      </c>
      <c r="I77" s="11">
        <f t="shared" si="61"/>
        <v>275.924483870968</v>
      </c>
      <c r="J77" s="11">
        <f t="shared" si="62"/>
        <v>0.0249385959657426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0.154702106540929</v>
      </c>
      <c r="P77" s="11">
        <f t="shared" si="65"/>
        <v>0.0038580533300735</v>
      </c>
      <c r="Q77" s="15">
        <f t="shared" si="66"/>
        <v>0.000501546932909555</v>
      </c>
      <c r="R77" s="11">
        <f t="shared" si="67"/>
        <v>0.0101740708333333</v>
      </c>
      <c r="S77" s="16">
        <f t="shared" si="68"/>
        <v>0.0492965835529999</v>
      </c>
      <c r="T77" s="3">
        <v>0.01</v>
      </c>
      <c r="U77" s="17">
        <f t="shared" si="69"/>
        <v>0.000492965835529999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0.01209296583553</v>
      </c>
      <c r="AR77" s="24">
        <f t="shared" si="74"/>
        <v>7.82620833333333</v>
      </c>
      <c r="AS77" s="1">
        <f t="shared" si="75"/>
        <v>0.13</v>
      </c>
      <c r="AT77" s="2">
        <f t="shared" si="76"/>
        <v>44.4583333333333</v>
      </c>
      <c r="AU77" s="1">
        <f t="shared" si="77"/>
        <v>3664.84459358169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8.45835714285714</v>
      </c>
      <c r="E78" s="12">
        <f t="shared" si="78"/>
        <v>2.77448387096774</v>
      </c>
      <c r="F78" s="8" t="s">
        <v>109</v>
      </c>
      <c r="G78" s="6">
        <v>3</v>
      </c>
      <c r="H78" s="11">
        <f t="shared" si="60"/>
        <v>8.45835714285714</v>
      </c>
      <c r="I78" s="11">
        <f t="shared" si="61"/>
        <v>281.608357142857</v>
      </c>
      <c r="J78" s="11">
        <f t="shared" si="62"/>
        <v>0.0508384715996587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0.229106136544189</v>
      </c>
      <c r="P78" s="11">
        <f t="shared" si="65"/>
        <v>0.0116474058160093</v>
      </c>
      <c r="Q78" s="15">
        <f t="shared" si="66"/>
        <v>0.0015141627560812</v>
      </c>
      <c r="R78" s="11">
        <f t="shared" si="67"/>
        <v>0.0101740708333333</v>
      </c>
      <c r="S78" s="16">
        <f t="shared" si="68"/>
        <v>0.148825655028895</v>
      </c>
      <c r="T78" s="3">
        <v>0.01</v>
      </c>
      <c r="U78" s="17">
        <f t="shared" si="69"/>
        <v>0.00148825655028895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0.013088256550289</v>
      </c>
      <c r="AR78" s="24">
        <f t="shared" si="74"/>
        <v>7.82620833333333</v>
      </c>
      <c r="AS78" s="1">
        <f t="shared" si="75"/>
        <v>0.13</v>
      </c>
      <c r="AT78" s="2">
        <f t="shared" si="76"/>
        <v>44.4583333333333</v>
      </c>
      <c r="AU78" s="1">
        <f t="shared" si="77"/>
        <v>3966.47331267634</v>
      </c>
    </row>
    <row r="79" s="1" customFormat="1" ht="16.8" spans="1:47">
      <c r="A79" s="6"/>
      <c r="B79" s="6"/>
      <c r="C79" s="8">
        <v>3</v>
      </c>
      <c r="D79" s="9">
        <v>10.8412903225806</v>
      </c>
      <c r="E79" s="12">
        <f t="shared" si="78"/>
        <v>8.45835714285714</v>
      </c>
      <c r="F79" s="8" t="s">
        <v>109</v>
      </c>
      <c r="G79" s="6">
        <v>4</v>
      </c>
      <c r="H79" s="11">
        <f t="shared" si="60"/>
        <v>10.8412903225806</v>
      </c>
      <c r="I79" s="11">
        <f t="shared" si="61"/>
        <v>283.991290322581</v>
      </c>
      <c r="J79" s="11">
        <f t="shared" si="62"/>
        <v>0.0679500571895092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0.295720814061513</v>
      </c>
      <c r="P79" s="11">
        <f t="shared" si="65"/>
        <v>0.020094246227608</v>
      </c>
      <c r="Q79" s="15">
        <f t="shared" si="66"/>
        <v>0.00261225200958904</v>
      </c>
      <c r="R79" s="11">
        <f t="shared" si="67"/>
        <v>0.0101740708333333</v>
      </c>
      <c r="S79" s="16">
        <f t="shared" si="68"/>
        <v>0.256755830815579</v>
      </c>
      <c r="T79" s="3">
        <v>0.01</v>
      </c>
      <c r="U79" s="17">
        <f t="shared" si="69"/>
        <v>0.00256755830815579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0.0141675583081558</v>
      </c>
      <c r="AR79" s="24">
        <f t="shared" si="74"/>
        <v>7.82620833333333</v>
      </c>
      <c r="AS79" s="1">
        <f t="shared" si="75"/>
        <v>0.13</v>
      </c>
      <c r="AT79" s="2">
        <f t="shared" si="76"/>
        <v>44.4583333333333</v>
      </c>
      <c r="AU79" s="1">
        <f t="shared" si="77"/>
        <v>4293.5620736931</v>
      </c>
    </row>
    <row r="80" s="1" customFormat="1" ht="16.8" spans="1:47">
      <c r="A80" s="6"/>
      <c r="B80" s="6"/>
      <c r="C80" s="8">
        <v>4</v>
      </c>
      <c r="D80" s="9">
        <v>14.8595666666667</v>
      </c>
      <c r="E80" s="12">
        <f t="shared" si="78"/>
        <v>10.8412903225806</v>
      </c>
      <c r="F80" s="8" t="s">
        <v>109</v>
      </c>
      <c r="G80" s="6">
        <v>5</v>
      </c>
      <c r="H80" s="11">
        <f t="shared" si="60"/>
        <v>14.8595666666667</v>
      </c>
      <c r="I80" s="11">
        <f t="shared" si="61"/>
        <v>288.009566666667</v>
      </c>
      <c r="J80" s="11">
        <f t="shared" si="62"/>
        <v>0.109631047727152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0.261845239442209</v>
      </c>
      <c r="O80" s="11">
        <f t="shared" si="79"/>
        <v>0.0920434117250285</v>
      </c>
      <c r="P80" s="11">
        <f t="shared" si="65"/>
        <v>0.0100908156637965</v>
      </c>
      <c r="Q80" s="15">
        <f t="shared" si="66"/>
        <v>0.00131180603629354</v>
      </c>
      <c r="R80" s="11">
        <f t="shared" si="67"/>
        <v>0.0101740708333333</v>
      </c>
      <c r="S80" s="16">
        <f t="shared" si="68"/>
        <v>0.12893620044355</v>
      </c>
      <c r="T80" s="3">
        <v>0.01</v>
      </c>
      <c r="U80" s="17">
        <f t="shared" si="69"/>
        <v>0.0012893620044355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0.0162893620044355</v>
      </c>
      <c r="AR80" s="24">
        <f t="shared" si="74"/>
        <v>7.82620833333333</v>
      </c>
      <c r="AS80" s="1">
        <f t="shared" si="75"/>
        <v>0.13</v>
      </c>
      <c r="AT80" s="2">
        <f t="shared" si="76"/>
        <v>44.4583333333333</v>
      </c>
      <c r="AU80" s="1">
        <f t="shared" si="77"/>
        <v>4936.5871934785</v>
      </c>
    </row>
    <row r="81" s="1" customFormat="1" ht="16.8" spans="1:47">
      <c r="A81" s="6"/>
      <c r="B81" s="6"/>
      <c r="C81" s="8">
        <v>5</v>
      </c>
      <c r="D81" s="9">
        <v>21.4277419354839</v>
      </c>
      <c r="E81" s="12">
        <f t="shared" si="78"/>
        <v>14.8595666666667</v>
      </c>
      <c r="F81" s="8" t="s">
        <v>111</v>
      </c>
      <c r="G81" s="6">
        <v>6</v>
      </c>
      <c r="H81" s="11">
        <f t="shared" si="60"/>
        <v>21.4277419354839</v>
      </c>
      <c r="I81" s="11">
        <f t="shared" si="61"/>
        <v>294.577741935484</v>
      </c>
      <c r="J81" s="11">
        <f t="shared" si="62"/>
        <v>0.232971543631011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0.160214679394565</v>
      </c>
      <c r="P81" s="11">
        <f t="shared" si="65"/>
        <v>0.0373254611708994</v>
      </c>
      <c r="Q81" s="15">
        <f t="shared" si="66"/>
        <v>0.00485230995221693</v>
      </c>
      <c r="R81" s="11">
        <f t="shared" si="67"/>
        <v>0.0101740708333333</v>
      </c>
      <c r="S81" s="16">
        <f t="shared" si="68"/>
        <v>0.47692905147852</v>
      </c>
      <c r="T81" s="3">
        <v>0.01</v>
      </c>
      <c r="U81" s="17">
        <f t="shared" si="69"/>
        <v>0.0047692905147852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0.0238692905147852</v>
      </c>
      <c r="AR81" s="24">
        <f t="shared" si="74"/>
        <v>7.82620833333333</v>
      </c>
      <c r="AS81" s="1">
        <f t="shared" si="75"/>
        <v>0.13</v>
      </c>
      <c r="AT81" s="2">
        <f t="shared" si="76"/>
        <v>44.4583333333333</v>
      </c>
      <c r="AU81" s="1">
        <f t="shared" si="77"/>
        <v>7233.72921791665</v>
      </c>
    </row>
    <row r="82" s="1" customFormat="1" ht="16.8" spans="1:47">
      <c r="A82" s="6"/>
      <c r="B82" s="6"/>
      <c r="C82" s="8">
        <v>6</v>
      </c>
      <c r="D82" s="9">
        <v>26.6920333333333</v>
      </c>
      <c r="E82" s="12">
        <f t="shared" si="78"/>
        <v>21.4277419354839</v>
      </c>
      <c r="F82" s="8" t="s">
        <v>109</v>
      </c>
      <c r="G82" s="6">
        <v>7</v>
      </c>
      <c r="H82" s="11">
        <f t="shared" si="60"/>
        <v>26.6920333333333</v>
      </c>
      <c r="I82" s="11">
        <f t="shared" si="61"/>
        <v>299.842033333333</v>
      </c>
      <c r="J82" s="11">
        <f t="shared" si="62"/>
        <v>0.416226913076427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0.201151301556999</v>
      </c>
      <c r="P82" s="11">
        <f t="shared" si="65"/>
        <v>0.0837245853083752</v>
      </c>
      <c r="Q82" s="15">
        <f t="shared" si="66"/>
        <v>0.0108841960900888</v>
      </c>
      <c r="R82" s="11">
        <f t="shared" si="67"/>
        <v>0.0101740708333333</v>
      </c>
      <c r="S82" s="16">
        <f t="shared" si="68"/>
        <v>1.0697975538394</v>
      </c>
      <c r="T82" s="3">
        <v>0.01</v>
      </c>
      <c r="U82" s="17">
        <f t="shared" si="69"/>
        <v>0.010697975538394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0.035597975538394</v>
      </c>
      <c r="AR82" s="24">
        <f t="shared" si="74"/>
        <v>7.82620833333333</v>
      </c>
      <c r="AS82" s="1">
        <f t="shared" si="75"/>
        <v>0.13</v>
      </c>
      <c r="AT82" s="2">
        <f t="shared" si="76"/>
        <v>44.4583333333333</v>
      </c>
      <c r="AU82" s="1">
        <f t="shared" si="77"/>
        <v>10788.1763637364</v>
      </c>
    </row>
    <row r="83" s="1" customFormat="1" ht="16.8" spans="1:47">
      <c r="A83" s="6"/>
      <c r="B83" s="6"/>
      <c r="C83" s="8">
        <v>7</v>
      </c>
      <c r="D83" s="9">
        <v>27.1410967741935</v>
      </c>
      <c r="E83" s="12">
        <f t="shared" si="78"/>
        <v>26.6920333333333</v>
      </c>
      <c r="F83" s="8" t="s">
        <v>109</v>
      </c>
      <c r="G83" s="6">
        <v>8</v>
      </c>
      <c r="H83" s="11">
        <f t="shared" si="60"/>
        <v>27.1410967741935</v>
      </c>
      <c r="I83" s="11">
        <f t="shared" si="61"/>
        <v>300.291096774193</v>
      </c>
      <c r="J83" s="11">
        <f t="shared" si="62"/>
        <v>0.436938159317087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0.195688799581957</v>
      </c>
      <c r="P83" s="11">
        <f t="shared" si="65"/>
        <v>0.0855039038883108</v>
      </c>
      <c r="Q83" s="15">
        <f t="shared" si="66"/>
        <v>0.0111155075054804</v>
      </c>
      <c r="R83" s="11">
        <f t="shared" si="67"/>
        <v>0.0101740708333333</v>
      </c>
      <c r="S83" s="16">
        <f t="shared" si="68"/>
        <v>1.09253293864071</v>
      </c>
      <c r="T83" s="3">
        <v>0.01</v>
      </c>
      <c r="U83" s="17">
        <f t="shared" si="69"/>
        <v>0.0109253293864071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0.0358253293864071</v>
      </c>
      <c r="AR83" s="24">
        <f t="shared" si="74"/>
        <v>7.82620833333333</v>
      </c>
      <c r="AS83" s="1">
        <f t="shared" si="75"/>
        <v>0.13</v>
      </c>
      <c r="AT83" s="2">
        <f t="shared" si="76"/>
        <v>44.4583333333333</v>
      </c>
      <c r="AU83" s="1">
        <f t="shared" si="77"/>
        <v>10857.0772877986</v>
      </c>
    </row>
    <row r="84" s="1" customFormat="1" ht="16.8" spans="1:47">
      <c r="A84" s="6"/>
      <c r="B84" s="6"/>
      <c r="C84" s="8">
        <v>8</v>
      </c>
      <c r="D84" s="9">
        <v>25.2303225806452</v>
      </c>
      <c r="E84" s="12">
        <f t="shared" si="78"/>
        <v>27.1410967741935</v>
      </c>
      <c r="F84" s="8" t="s">
        <v>109</v>
      </c>
      <c r="G84" s="6">
        <v>9</v>
      </c>
      <c r="H84" s="11">
        <f t="shared" si="60"/>
        <v>25.2303225806452</v>
      </c>
      <c r="I84" s="11">
        <f t="shared" si="61"/>
        <v>298.380322580645</v>
      </c>
      <c r="J84" s="11">
        <f t="shared" si="62"/>
        <v>0.355011778365248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0.18844697902698</v>
      </c>
      <c r="P84" s="11">
        <f t="shared" si="65"/>
        <v>0.0669008971519267</v>
      </c>
      <c r="Q84" s="15">
        <f t="shared" si="66"/>
        <v>0.00869711662975047</v>
      </c>
      <c r="R84" s="11">
        <f t="shared" si="67"/>
        <v>0.0101740708333333</v>
      </c>
      <c r="S84" s="16">
        <f t="shared" si="68"/>
        <v>0.854831539137325</v>
      </c>
      <c r="T84" s="3">
        <v>0.01</v>
      </c>
      <c r="U84" s="17">
        <f t="shared" si="69"/>
        <v>0.00854831539137325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0.0334483153913733</v>
      </c>
      <c r="AR84" s="24">
        <f t="shared" si="74"/>
        <v>7.82620833333333</v>
      </c>
      <c r="AS84" s="1">
        <f t="shared" si="75"/>
        <v>0.13</v>
      </c>
      <c r="AT84" s="2">
        <f t="shared" si="76"/>
        <v>44.4583333333333</v>
      </c>
      <c r="AU84" s="1">
        <f t="shared" si="77"/>
        <v>10136.7091823192</v>
      </c>
    </row>
    <row r="85" s="1" customFormat="1" ht="16.8" spans="1:47">
      <c r="A85" s="6"/>
      <c r="B85" s="6"/>
      <c r="C85" s="8">
        <v>9</v>
      </c>
      <c r="D85" s="9">
        <v>22.9218333333333</v>
      </c>
      <c r="E85" s="12">
        <f t="shared" si="78"/>
        <v>25.2303225806452</v>
      </c>
      <c r="F85" s="8" t="s">
        <v>109</v>
      </c>
      <c r="G85" s="6">
        <v>10</v>
      </c>
      <c r="H85" s="11">
        <f t="shared" si="60"/>
        <v>22.9218333333333</v>
      </c>
      <c r="I85" s="11">
        <f t="shared" si="61"/>
        <v>296.071833333333</v>
      </c>
      <c r="J85" s="11">
        <f t="shared" si="62"/>
        <v>0.275260043258639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0.199808165208386</v>
      </c>
      <c r="P85" s="11">
        <f t="shared" si="65"/>
        <v>0.0549992041986897</v>
      </c>
      <c r="Q85" s="15">
        <f t="shared" si="66"/>
        <v>0.00714989654582966</v>
      </c>
      <c r="R85" s="11">
        <f t="shared" si="67"/>
        <v>0.0101740708333333</v>
      </c>
      <c r="S85" s="16">
        <f t="shared" si="68"/>
        <v>0.70275670996947</v>
      </c>
      <c r="T85" s="3">
        <v>0.01</v>
      </c>
      <c r="U85" s="17">
        <f t="shared" si="69"/>
        <v>0.0070275670996947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0.0261275670996947</v>
      </c>
      <c r="AR85" s="24">
        <f t="shared" si="74"/>
        <v>7.82620833333333</v>
      </c>
      <c r="AS85" s="1">
        <f t="shared" si="75"/>
        <v>0.13</v>
      </c>
      <c r="AT85" s="2">
        <f t="shared" si="76"/>
        <v>44.4583333333333</v>
      </c>
      <c r="AU85" s="1">
        <f t="shared" si="77"/>
        <v>7918.11325121157</v>
      </c>
    </row>
    <row r="86" s="1" customFormat="1" ht="16.8" spans="1:47">
      <c r="A86" s="6"/>
      <c r="B86" s="6"/>
      <c r="C86" s="8">
        <v>10</v>
      </c>
      <c r="D86" s="9">
        <v>15.0194516129032</v>
      </c>
      <c r="E86" s="12">
        <f t="shared" si="78"/>
        <v>22.9218333333333</v>
      </c>
      <c r="F86" s="8" t="s">
        <v>109</v>
      </c>
      <c r="G86" s="6">
        <v>11</v>
      </c>
      <c r="H86" s="11">
        <f t="shared" si="60"/>
        <v>15.0194516129032</v>
      </c>
      <c r="I86" s="11">
        <f t="shared" si="61"/>
        <v>288.169451612903</v>
      </c>
      <c r="J86" s="11">
        <f t="shared" si="62"/>
        <v>0.111706828552524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0.137568512959212</v>
      </c>
      <c r="O86" s="11">
        <f t="shared" si="79"/>
        <v>0.0855025313838181</v>
      </c>
      <c r="P86" s="11">
        <f t="shared" si="65"/>
        <v>0.00955121661409894</v>
      </c>
      <c r="Q86" s="15">
        <f t="shared" si="66"/>
        <v>0.00124165815983286</v>
      </c>
      <c r="R86" s="11">
        <f t="shared" si="67"/>
        <v>0.0101740708333333</v>
      </c>
      <c r="S86" s="16">
        <f t="shared" si="68"/>
        <v>0.122041430630188</v>
      </c>
      <c r="T86" s="3">
        <v>0.01</v>
      </c>
      <c r="U86" s="17">
        <f t="shared" si="69"/>
        <v>0.00122041430630188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0.0203204143063019</v>
      </c>
      <c r="AR86" s="24">
        <f t="shared" si="74"/>
        <v>7.82620833333333</v>
      </c>
      <c r="AS86" s="1">
        <f t="shared" si="75"/>
        <v>0.13</v>
      </c>
      <c r="AT86" s="2">
        <f t="shared" si="76"/>
        <v>44.4583333333333</v>
      </c>
      <c r="AU86" s="1">
        <f t="shared" si="77"/>
        <v>6158.22135964271</v>
      </c>
    </row>
    <row r="87" s="1" customFormat="1" ht="16.8" spans="1:48">
      <c r="A87" s="6"/>
      <c r="B87" s="6"/>
      <c r="C87" s="8">
        <v>11</v>
      </c>
      <c r="D87" s="9">
        <v>10.0615666666667</v>
      </c>
      <c r="E87" s="12">
        <f t="shared" si="78"/>
        <v>15.0194516129032</v>
      </c>
      <c r="F87" s="8" t="s">
        <v>111</v>
      </c>
      <c r="G87" s="6">
        <v>12</v>
      </c>
      <c r="H87" s="11">
        <f t="shared" si="60"/>
        <v>10.0615666666667</v>
      </c>
      <c r="I87" s="11">
        <f t="shared" si="61"/>
        <v>283.211566666667</v>
      </c>
      <c r="J87" s="11">
        <f t="shared" si="62"/>
        <v>0.0618294528808151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0.154213398103052</v>
      </c>
      <c r="P87" s="11">
        <f t="shared" si="65"/>
        <v>0.00953493003160306</v>
      </c>
      <c r="Q87" s="15">
        <f t="shared" si="66"/>
        <v>0.0012395409041084</v>
      </c>
      <c r="R87" s="11">
        <f t="shared" si="67"/>
        <v>0.0101740708333333</v>
      </c>
      <c r="S87" s="16">
        <f t="shared" si="68"/>
        <v>0.121833327525821</v>
      </c>
      <c r="T87" s="3">
        <v>0.01</v>
      </c>
      <c r="U87" s="17">
        <f t="shared" si="69"/>
        <v>0.00121833327525821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0.0128183332752582</v>
      </c>
      <c r="AR87" s="24">
        <f t="shared" si="74"/>
        <v>7.82620833333333</v>
      </c>
      <c r="AS87" s="1">
        <f t="shared" si="75"/>
        <v>0.13</v>
      </c>
      <c r="AT87" s="2">
        <f t="shared" si="76"/>
        <v>44.4583333333333</v>
      </c>
      <c r="AU87" s="1">
        <f t="shared" si="77"/>
        <v>3884.67147277766</v>
      </c>
      <c r="AV87" s="1">
        <f>SUM(AU76:AU87)</f>
        <v>77424.1697133973</v>
      </c>
    </row>
    <row r="88" s="1" customFormat="1" ht="16.8" spans="1:46">
      <c r="A88" s="6"/>
      <c r="B88" s="6"/>
      <c r="C88" s="8">
        <v>12</v>
      </c>
      <c r="D88" s="9">
        <v>4.65467741935484</v>
      </c>
      <c r="E88" s="12">
        <f t="shared" si="78"/>
        <v>10.0615666666667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2.23790322580645</v>
      </c>
      <c r="E91" s="8"/>
      <c r="F91" s="8"/>
      <c r="G91" s="6">
        <v>1</v>
      </c>
      <c r="H91" s="11">
        <f t="shared" ref="H91:H102" si="80">E92</f>
        <v>2.23790322580645</v>
      </c>
      <c r="I91" s="11">
        <f t="shared" ref="I91:I102" si="81">H91+273.15</f>
        <v>275.387903225806</v>
      </c>
      <c r="J91" s="11">
        <f t="shared" ref="J91:J102" si="82">EXP(($C$18*(I91-$C$16))/($C$19*I91*$C$16))</f>
        <v>0.0232815183053237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0.00176753286974017</v>
      </c>
      <c r="Q91" s="15">
        <f t="shared" ref="Q91:Q102" si="86">P91*$B$93</f>
        <v>0.000318155916553231</v>
      </c>
      <c r="R91" s="11">
        <f t="shared" ref="R91:R102" si="87">L91*$B$93</f>
        <v>0.0136656</v>
      </c>
      <c r="S91" s="16">
        <f t="shared" ref="S91:S102" si="88">Q91/R91</f>
        <v>0.0232815183053237</v>
      </c>
      <c r="T91" s="3">
        <v>0.01</v>
      </c>
      <c r="U91" s="17">
        <f t="shared" ref="U91:U102" si="89">S91*T91</f>
        <v>0.000232815183053237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0.0150328151830532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253.333333333333</v>
      </c>
      <c r="AU91" s="1">
        <f t="shared" ref="AU91:AU102" si="96">AT91*10000*AS91*0.67*AR91*AQ91</f>
        <v>34868.732674363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2.77448387096774</v>
      </c>
      <c r="E92" s="12">
        <f t="shared" ref="E92:E103" si="97">D91</f>
        <v>2.23790322580645</v>
      </c>
      <c r="F92" s="8" t="s">
        <v>109</v>
      </c>
      <c r="G92" s="6">
        <v>2</v>
      </c>
      <c r="H92" s="11">
        <f t="shared" si="80"/>
        <v>2.77448387096774</v>
      </c>
      <c r="I92" s="11">
        <f t="shared" si="81"/>
        <v>275.924483870968</v>
      </c>
      <c r="J92" s="11">
        <f t="shared" si="82"/>
        <v>0.0249385959657426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0.15007246713026</v>
      </c>
      <c r="P92" s="11">
        <f t="shared" si="85"/>
        <v>0.00374259662334374</v>
      </c>
      <c r="Q92" s="15">
        <f t="shared" si="86"/>
        <v>0.000673667392201874</v>
      </c>
      <c r="R92" s="11">
        <f t="shared" si="87"/>
        <v>0.0136656</v>
      </c>
      <c r="S92" s="16">
        <f t="shared" si="88"/>
        <v>0.0492965835529998</v>
      </c>
      <c r="T92" s="3">
        <v>0.01</v>
      </c>
      <c r="U92" s="17">
        <f t="shared" si="89"/>
        <v>0.000492965835529998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0.01529296583553</v>
      </c>
      <c r="AR92" s="24">
        <f t="shared" si="93"/>
        <v>7.592</v>
      </c>
      <c r="AS92" s="1">
        <f t="shared" si="94"/>
        <v>0.18</v>
      </c>
      <c r="AT92" s="2">
        <f t="shared" si="95"/>
        <v>253.333333333333</v>
      </c>
      <c r="AU92" s="1">
        <f t="shared" si="96"/>
        <v>35472.154152364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8.45835714285714</v>
      </c>
      <c r="E93" s="12">
        <f t="shared" si="97"/>
        <v>2.77448387096774</v>
      </c>
      <c r="F93" s="8" t="s">
        <v>109</v>
      </c>
      <c r="G93" s="6">
        <v>3</v>
      </c>
      <c r="H93" s="11">
        <f t="shared" si="80"/>
        <v>8.45835714285714</v>
      </c>
      <c r="I93" s="11">
        <f t="shared" si="81"/>
        <v>281.608357142857</v>
      </c>
      <c r="J93" s="11">
        <f t="shared" si="82"/>
        <v>0.0508384715996587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0.222249870506916</v>
      </c>
      <c r="P93" s="11">
        <f t="shared" si="85"/>
        <v>0.0112988437297937</v>
      </c>
      <c r="Q93" s="15">
        <f t="shared" si="86"/>
        <v>0.00203379187136286</v>
      </c>
      <c r="R93" s="11">
        <f t="shared" si="87"/>
        <v>0.0136656</v>
      </c>
      <c r="S93" s="16">
        <f t="shared" si="88"/>
        <v>0.148825655028894</v>
      </c>
      <c r="T93" s="3">
        <v>0.01</v>
      </c>
      <c r="U93" s="17">
        <f t="shared" si="89"/>
        <v>0.00148825655028894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0.0162882565502889</v>
      </c>
      <c r="AR93" s="24">
        <f t="shared" si="93"/>
        <v>7.592</v>
      </c>
      <c r="AS93" s="1">
        <f t="shared" si="94"/>
        <v>0.18</v>
      </c>
      <c r="AT93" s="2">
        <f t="shared" si="95"/>
        <v>253.333333333333</v>
      </c>
      <c r="AU93" s="1">
        <f t="shared" si="96"/>
        <v>37780.7387683265</v>
      </c>
    </row>
    <row r="94" s="1" customFormat="1" ht="16.8" spans="1:47">
      <c r="A94" s="6"/>
      <c r="B94" s="6"/>
      <c r="C94" s="8">
        <v>3</v>
      </c>
      <c r="D94" s="9">
        <v>10.8412903225806</v>
      </c>
      <c r="E94" s="12">
        <f t="shared" si="97"/>
        <v>8.45835714285714</v>
      </c>
      <c r="F94" s="8" t="s">
        <v>109</v>
      </c>
      <c r="G94" s="6">
        <v>4</v>
      </c>
      <c r="H94" s="11">
        <f t="shared" si="80"/>
        <v>10.8412903225806</v>
      </c>
      <c r="I94" s="11">
        <f t="shared" si="81"/>
        <v>283.991290322581</v>
      </c>
      <c r="J94" s="11">
        <f t="shared" si="82"/>
        <v>0.0679500571895092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0.286871026777122</v>
      </c>
      <c r="P94" s="11">
        <f t="shared" si="85"/>
        <v>0.0194929026755187</v>
      </c>
      <c r="Q94" s="15">
        <f t="shared" si="86"/>
        <v>0.00350872248159337</v>
      </c>
      <c r="R94" s="11">
        <f t="shared" si="87"/>
        <v>0.0136656</v>
      </c>
      <c r="S94" s="16">
        <f t="shared" si="88"/>
        <v>0.256755830815578</v>
      </c>
      <c r="T94" s="3">
        <v>0.01</v>
      </c>
      <c r="U94" s="17">
        <f t="shared" si="89"/>
        <v>0.00256755830815578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0.0173675583081558</v>
      </c>
      <c r="AR94" s="24">
        <f t="shared" si="93"/>
        <v>7.592</v>
      </c>
      <c r="AS94" s="1">
        <f t="shared" si="94"/>
        <v>0.18</v>
      </c>
      <c r="AT94" s="2">
        <f t="shared" si="95"/>
        <v>253.333333333333</v>
      </c>
      <c r="AU94" s="1">
        <f t="shared" si="96"/>
        <v>40284.1876574245</v>
      </c>
    </row>
    <row r="95" s="1" customFormat="1" ht="16.8" spans="1:47">
      <c r="A95" s="6"/>
      <c r="B95" s="6"/>
      <c r="C95" s="8">
        <v>4</v>
      </c>
      <c r="D95" s="9">
        <v>14.8595666666667</v>
      </c>
      <c r="E95" s="12">
        <f t="shared" si="97"/>
        <v>10.8412903225806</v>
      </c>
      <c r="F95" s="8" t="s">
        <v>109</v>
      </c>
      <c r="G95" s="6">
        <v>5</v>
      </c>
      <c r="H95" s="11">
        <f t="shared" si="80"/>
        <v>14.8595666666667</v>
      </c>
      <c r="I95" s="11">
        <f t="shared" si="81"/>
        <v>288.009566666667</v>
      </c>
      <c r="J95" s="11">
        <f t="shared" si="82"/>
        <v>0.109631047727152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0.254009217896523</v>
      </c>
      <c r="O95" s="11">
        <f t="shared" si="98"/>
        <v>0.0892889062050802</v>
      </c>
      <c r="P95" s="11">
        <f t="shared" si="85"/>
        <v>0.0097888363376743</v>
      </c>
      <c r="Q95" s="15">
        <f t="shared" si="86"/>
        <v>0.00176199054078137</v>
      </c>
      <c r="R95" s="11">
        <f t="shared" si="87"/>
        <v>0.0136656</v>
      </c>
      <c r="S95" s="16">
        <f t="shared" si="88"/>
        <v>0.12893620044355</v>
      </c>
      <c r="T95" s="3">
        <v>0.01</v>
      </c>
      <c r="U95" s="17">
        <f t="shared" si="89"/>
        <v>0.0012893620044355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0.0258893620044355</v>
      </c>
      <c r="AR95" s="24">
        <f t="shared" si="93"/>
        <v>7.592</v>
      </c>
      <c r="AS95" s="1">
        <f t="shared" si="94"/>
        <v>0.18</v>
      </c>
      <c r="AT95" s="2">
        <f t="shared" si="95"/>
        <v>253.333333333333</v>
      </c>
      <c r="AU95" s="1">
        <f t="shared" si="96"/>
        <v>60050.5781418863</v>
      </c>
    </row>
    <row r="96" s="1" customFormat="1" ht="16.8" spans="1:47">
      <c r="A96" s="6"/>
      <c r="B96" s="6"/>
      <c r="C96" s="8">
        <v>5</v>
      </c>
      <c r="D96" s="9">
        <v>21.4277419354839</v>
      </c>
      <c r="E96" s="12">
        <f t="shared" si="97"/>
        <v>14.8595666666667</v>
      </c>
      <c r="F96" s="8" t="s">
        <v>111</v>
      </c>
      <c r="G96" s="6">
        <v>6</v>
      </c>
      <c r="H96" s="11">
        <f t="shared" si="80"/>
        <v>21.4277419354839</v>
      </c>
      <c r="I96" s="11">
        <f t="shared" si="81"/>
        <v>294.577741935484</v>
      </c>
      <c r="J96" s="11">
        <f t="shared" si="82"/>
        <v>0.232971543631011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0.155420069867406</v>
      </c>
      <c r="P96" s="11">
        <f t="shared" si="85"/>
        <v>0.0362084535882491</v>
      </c>
      <c r="Q96" s="15">
        <f t="shared" si="86"/>
        <v>0.00651752164588484</v>
      </c>
      <c r="R96" s="11">
        <f t="shared" si="87"/>
        <v>0.0136656</v>
      </c>
      <c r="S96" s="16">
        <f t="shared" si="88"/>
        <v>0.476929051478519</v>
      </c>
      <c r="T96" s="3">
        <v>0.01</v>
      </c>
      <c r="U96" s="17">
        <f t="shared" si="89"/>
        <v>0.00476929051478519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0.0318692905147852</v>
      </c>
      <c r="AR96" s="24">
        <f t="shared" si="93"/>
        <v>7.592</v>
      </c>
      <c r="AS96" s="1">
        <f t="shared" si="94"/>
        <v>0.18</v>
      </c>
      <c r="AT96" s="2">
        <f t="shared" si="95"/>
        <v>253.333333333333</v>
      </c>
      <c r="AU96" s="1">
        <f t="shared" si="96"/>
        <v>73921.0692042819</v>
      </c>
    </row>
    <row r="97" s="1" customFormat="1" ht="16.8" spans="1:47">
      <c r="A97" s="6"/>
      <c r="B97" s="6"/>
      <c r="C97" s="8">
        <v>6</v>
      </c>
      <c r="D97" s="9">
        <v>26.6920333333333</v>
      </c>
      <c r="E97" s="12">
        <f t="shared" si="97"/>
        <v>21.4277419354839</v>
      </c>
      <c r="F97" s="8" t="s">
        <v>109</v>
      </c>
      <c r="G97" s="6">
        <v>7</v>
      </c>
      <c r="H97" s="11">
        <f t="shared" si="80"/>
        <v>26.6920333333333</v>
      </c>
      <c r="I97" s="11">
        <f t="shared" si="81"/>
        <v>299.842033333333</v>
      </c>
      <c r="J97" s="11">
        <f t="shared" si="82"/>
        <v>0.416226913076427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0.195131616279157</v>
      </c>
      <c r="P97" s="11">
        <f t="shared" si="85"/>
        <v>0.0812190302874872</v>
      </c>
      <c r="Q97" s="15">
        <f t="shared" si="86"/>
        <v>0.0146194254517477</v>
      </c>
      <c r="R97" s="11">
        <f t="shared" si="87"/>
        <v>0.0136656</v>
      </c>
      <c r="S97" s="16">
        <f t="shared" si="88"/>
        <v>1.0697975538394</v>
      </c>
      <c r="T97" s="3">
        <v>0.01</v>
      </c>
      <c r="U97" s="17">
        <f t="shared" si="89"/>
        <v>0.010697975538394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0.045197975538394</v>
      </c>
      <c r="AR97" s="24">
        <f t="shared" si="93"/>
        <v>7.592</v>
      </c>
      <c r="AS97" s="1">
        <f t="shared" si="94"/>
        <v>0.18</v>
      </c>
      <c r="AT97" s="2">
        <f t="shared" si="95"/>
        <v>253.333333333333</v>
      </c>
      <c r="AU97" s="1">
        <f t="shared" si="96"/>
        <v>104837.058613433</v>
      </c>
    </row>
    <row r="98" s="1" customFormat="1" ht="16.8" spans="1:47">
      <c r="A98" s="6"/>
      <c r="B98" s="6"/>
      <c r="C98" s="8">
        <v>7</v>
      </c>
      <c r="D98" s="9">
        <v>27.1410967741935</v>
      </c>
      <c r="E98" s="12">
        <f t="shared" si="97"/>
        <v>26.6920333333333</v>
      </c>
      <c r="F98" s="8" t="s">
        <v>109</v>
      </c>
      <c r="G98" s="6">
        <v>8</v>
      </c>
      <c r="H98" s="11">
        <f t="shared" si="80"/>
        <v>27.1410967741935</v>
      </c>
      <c r="I98" s="11">
        <f t="shared" si="81"/>
        <v>300.291096774193</v>
      </c>
      <c r="J98" s="11">
        <f t="shared" si="82"/>
        <v>0.436938159317087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0.18983258599167</v>
      </c>
      <c r="P98" s="11">
        <f t="shared" si="85"/>
        <v>0.0829451007016027</v>
      </c>
      <c r="Q98" s="15">
        <f t="shared" si="86"/>
        <v>0.0149301181262885</v>
      </c>
      <c r="R98" s="11">
        <f t="shared" si="87"/>
        <v>0.0136656</v>
      </c>
      <c r="S98" s="16">
        <f t="shared" si="88"/>
        <v>1.09253293864071</v>
      </c>
      <c r="T98" s="3">
        <v>0.01</v>
      </c>
      <c r="U98" s="17">
        <f t="shared" si="89"/>
        <v>0.0109253293864071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0.0454253293864071</v>
      </c>
      <c r="AR98" s="24">
        <f t="shared" si="93"/>
        <v>7.592</v>
      </c>
      <c r="AS98" s="1">
        <f t="shared" si="94"/>
        <v>0.18</v>
      </c>
      <c r="AT98" s="2">
        <f t="shared" si="95"/>
        <v>253.333333333333</v>
      </c>
      <c r="AU98" s="1">
        <f t="shared" si="96"/>
        <v>105364.407646354</v>
      </c>
    </row>
    <row r="99" s="1" customFormat="1" ht="16.8" spans="1:47">
      <c r="A99" s="6"/>
      <c r="B99" s="6"/>
      <c r="C99" s="8">
        <v>8</v>
      </c>
      <c r="D99" s="9">
        <v>25.2303225806452</v>
      </c>
      <c r="E99" s="12">
        <f t="shared" si="97"/>
        <v>27.1410967741935</v>
      </c>
      <c r="F99" s="8" t="s">
        <v>109</v>
      </c>
      <c r="G99" s="6">
        <v>9</v>
      </c>
      <c r="H99" s="11">
        <f t="shared" si="80"/>
        <v>25.2303225806452</v>
      </c>
      <c r="I99" s="11">
        <f t="shared" si="81"/>
        <v>298.380322580645</v>
      </c>
      <c r="J99" s="11">
        <f t="shared" si="82"/>
        <v>0.355011778365248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0.182807485290067</v>
      </c>
      <c r="P99" s="11">
        <f t="shared" si="85"/>
        <v>0.0648988104513055</v>
      </c>
      <c r="Q99" s="15">
        <f t="shared" si="86"/>
        <v>0.011681785881235</v>
      </c>
      <c r="R99" s="11">
        <f t="shared" si="87"/>
        <v>0.0136656</v>
      </c>
      <c r="S99" s="16">
        <f t="shared" si="88"/>
        <v>0.854831539137322</v>
      </c>
      <c r="T99" s="3">
        <v>0.01</v>
      </c>
      <c r="U99" s="17">
        <f t="shared" si="89"/>
        <v>0.00854831539137322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0.0430483153913732</v>
      </c>
      <c r="AR99" s="24">
        <f t="shared" si="93"/>
        <v>7.592</v>
      </c>
      <c r="AS99" s="1">
        <f t="shared" si="94"/>
        <v>0.18</v>
      </c>
      <c r="AT99" s="2">
        <f t="shared" si="95"/>
        <v>253.333333333333</v>
      </c>
      <c r="AU99" s="1">
        <f t="shared" si="96"/>
        <v>99850.9050490829</v>
      </c>
    </row>
    <row r="100" s="1" customFormat="1" ht="16.8" spans="1:47">
      <c r="A100" s="6"/>
      <c r="B100" s="6"/>
      <c r="C100" s="8">
        <v>9</v>
      </c>
      <c r="D100" s="9">
        <v>22.9218333333333</v>
      </c>
      <c r="E100" s="12">
        <f t="shared" si="97"/>
        <v>25.2303225806452</v>
      </c>
      <c r="F100" s="8" t="s">
        <v>109</v>
      </c>
      <c r="G100" s="6">
        <v>10</v>
      </c>
      <c r="H100" s="11">
        <f t="shared" si="80"/>
        <v>22.9218333333333</v>
      </c>
      <c r="I100" s="11">
        <f t="shared" si="81"/>
        <v>296.071833333333</v>
      </c>
      <c r="J100" s="11">
        <f t="shared" si="82"/>
        <v>0.275260043258639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0.193828674838761</v>
      </c>
      <c r="P100" s="11">
        <f t="shared" si="85"/>
        <v>0.053353289420882</v>
      </c>
      <c r="Q100" s="15">
        <f t="shared" si="86"/>
        <v>0.00960359209575876</v>
      </c>
      <c r="R100" s="11">
        <f t="shared" si="87"/>
        <v>0.0136656</v>
      </c>
      <c r="S100" s="16">
        <f t="shared" si="88"/>
        <v>0.702756709969468</v>
      </c>
      <c r="T100" s="3">
        <v>0.01</v>
      </c>
      <c r="U100" s="17">
        <f t="shared" si="89"/>
        <v>0.00702756709969468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0.0341275670996947</v>
      </c>
      <c r="AR100" s="24">
        <f t="shared" si="93"/>
        <v>7.592</v>
      </c>
      <c r="AS100" s="1">
        <f t="shared" si="94"/>
        <v>0.18</v>
      </c>
      <c r="AT100" s="2">
        <f t="shared" si="95"/>
        <v>253.333333333333</v>
      </c>
      <c r="AU100" s="1">
        <f t="shared" si="96"/>
        <v>79159.1594478679</v>
      </c>
    </row>
    <row r="101" s="1" customFormat="1" ht="16.8" spans="1:47">
      <c r="A101" s="6"/>
      <c r="B101" s="6"/>
      <c r="C101" s="8">
        <v>10</v>
      </c>
      <c r="D101" s="9">
        <v>15.0194516129032</v>
      </c>
      <c r="E101" s="12">
        <f t="shared" si="97"/>
        <v>22.9218333333333</v>
      </c>
      <c r="F101" s="8" t="s">
        <v>109</v>
      </c>
      <c r="G101" s="6">
        <v>11</v>
      </c>
      <c r="H101" s="11">
        <f t="shared" si="80"/>
        <v>15.0194516129032</v>
      </c>
      <c r="I101" s="11">
        <f t="shared" si="81"/>
        <v>288.169451612903</v>
      </c>
      <c r="J101" s="11">
        <f t="shared" si="82"/>
        <v>0.111706828552524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0.133451616146985</v>
      </c>
      <c r="O101" s="11">
        <f t="shared" si="98"/>
        <v>0.0829437692708939</v>
      </c>
      <c r="P101" s="11">
        <f t="shared" si="85"/>
        <v>0.00926538541344383</v>
      </c>
      <c r="Q101" s="15">
        <f t="shared" si="86"/>
        <v>0.00166776937441989</v>
      </c>
      <c r="R101" s="11">
        <f t="shared" si="87"/>
        <v>0.0136656</v>
      </c>
      <c r="S101" s="16">
        <f t="shared" si="88"/>
        <v>0.122041430630187</v>
      </c>
      <c r="T101" s="3">
        <v>0.01</v>
      </c>
      <c r="U101" s="17">
        <f t="shared" si="89"/>
        <v>0.00122041430630187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0.0283204143063019</v>
      </c>
      <c r="AR101" s="24">
        <f t="shared" si="93"/>
        <v>7.592</v>
      </c>
      <c r="AS101" s="1">
        <f t="shared" si="94"/>
        <v>0.18</v>
      </c>
      <c r="AT101" s="2">
        <f t="shared" si="95"/>
        <v>253.333333333333</v>
      </c>
      <c r="AU101" s="1">
        <f t="shared" si="96"/>
        <v>65689.4230155153</v>
      </c>
    </row>
    <row r="102" s="1" customFormat="1" ht="16.8" spans="1:48">
      <c r="A102" s="6"/>
      <c r="B102" s="6"/>
      <c r="C102" s="8">
        <v>11</v>
      </c>
      <c r="D102" s="9">
        <v>10.0615666666667</v>
      </c>
      <c r="E102" s="12">
        <f t="shared" si="97"/>
        <v>15.0194516129032</v>
      </c>
      <c r="F102" s="8" t="s">
        <v>111</v>
      </c>
      <c r="G102" s="6">
        <v>12</v>
      </c>
      <c r="H102" s="11">
        <f t="shared" si="80"/>
        <v>10.0615666666667</v>
      </c>
      <c r="I102" s="11">
        <f t="shared" si="81"/>
        <v>283.211566666667</v>
      </c>
      <c r="J102" s="11">
        <f t="shared" si="82"/>
        <v>0.0618294528808151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0.14959838385745</v>
      </c>
      <c r="P102" s="11">
        <f t="shared" si="85"/>
        <v>0.0092495862257603</v>
      </c>
      <c r="Q102" s="15">
        <f t="shared" si="86"/>
        <v>0.00166492552063685</v>
      </c>
      <c r="R102" s="11">
        <f t="shared" si="87"/>
        <v>0.0136656</v>
      </c>
      <c r="S102" s="16">
        <f t="shared" si="88"/>
        <v>0.121833327525821</v>
      </c>
      <c r="T102" s="3">
        <v>0.01</v>
      </c>
      <c r="U102" s="17">
        <f t="shared" si="89"/>
        <v>0.00121833327525821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0.0160183332752582</v>
      </c>
      <c r="AR102" s="24">
        <f t="shared" si="93"/>
        <v>7.592</v>
      </c>
      <c r="AS102" s="1">
        <f t="shared" si="94"/>
        <v>0.18</v>
      </c>
      <c r="AT102" s="2">
        <f t="shared" si="95"/>
        <v>253.333333333333</v>
      </c>
      <c r="AU102" s="1">
        <f t="shared" si="96"/>
        <v>37154.6496156943</v>
      </c>
      <c r="AV102" s="1">
        <f>SUM(AU91:AU102)</f>
        <v>774433.063986593</v>
      </c>
    </row>
    <row r="103" s="1" customFormat="1" ht="16.8" spans="1:46">
      <c r="A103" s="6"/>
      <c r="B103" s="6"/>
      <c r="C103" s="8">
        <v>12</v>
      </c>
      <c r="D103" s="9">
        <v>4.65467741935484</v>
      </c>
      <c r="E103" s="12">
        <f t="shared" si="97"/>
        <v>10.0615666666667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ht="16.8" spans="1:78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ht="16.8" spans="1:78">
      <c r="A107" s="6" t="s">
        <v>107</v>
      </c>
      <c r="B107" s="6">
        <f>F9</f>
        <v>108.2955</v>
      </c>
      <c r="C107" s="8" t="s">
        <v>108</v>
      </c>
      <c r="D107" s="9">
        <v>2.23790322580645</v>
      </c>
      <c r="E107" s="8"/>
      <c r="F107" s="8"/>
      <c r="G107" s="6">
        <v>1</v>
      </c>
      <c r="H107" s="11">
        <f t="shared" ref="H107:H118" si="99">E108</f>
        <v>2.23790322580645</v>
      </c>
      <c r="I107" s="11">
        <f t="shared" ref="I107:I118" si="100">H107+273.15</f>
        <v>275.387903225806</v>
      </c>
      <c r="J107" s="11">
        <f t="shared" ref="J107:J118" si="101">EXP(($C$18*(I107-$C$16))/($C$19*I107*$C$16))</f>
        <v>0.0232815183053237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0.0567288824767691</v>
      </c>
      <c r="Q107" s="15">
        <f t="shared" ref="Q107:Q118" si="105">P107*$B$109</f>
        <v>0.0255279971145461</v>
      </c>
      <c r="R107" s="11">
        <f t="shared" ref="R107:R118" si="106">L107*$B$109</f>
        <v>1.0964919375</v>
      </c>
      <c r="S107" s="16">
        <f t="shared" ref="S107:S118" si="107">Q107/R107</f>
        <v>0.0232815183053237</v>
      </c>
      <c r="T107" s="3">
        <v>0.27</v>
      </c>
      <c r="U107" s="17">
        <f t="shared" ref="U107:U118" si="108">S107*T107</f>
        <v>0.00628600994243739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0.228295231997645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587.5</v>
      </c>
      <c r="AF107" s="1">
        <f t="shared" ref="AF107:AF118" si="113">AE107*10000*AC107*AB107</f>
        <v>12104138.2911421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2.77448387096774</v>
      </c>
      <c r="E108" s="12">
        <f t="shared" ref="E108:E119" si="114">D107</f>
        <v>2.23790322580645</v>
      </c>
      <c r="F108" s="8" t="s">
        <v>109</v>
      </c>
      <c r="G108" s="6">
        <v>2</v>
      </c>
      <c r="H108" s="11">
        <f t="shared" si="99"/>
        <v>2.77448387096774</v>
      </c>
      <c r="I108" s="11">
        <f t="shared" si="100"/>
        <v>275.924483870968</v>
      </c>
      <c r="J108" s="11">
        <f t="shared" si="101"/>
        <v>0.0249385959657426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4.81656861752323</v>
      </c>
      <c r="P108" s="11">
        <f t="shared" si="104"/>
        <v>0.120118458693687</v>
      </c>
      <c r="Q108" s="15">
        <f t="shared" si="105"/>
        <v>0.0540533064121594</v>
      </c>
      <c r="R108" s="11">
        <f t="shared" si="106"/>
        <v>1.0964919375</v>
      </c>
      <c r="S108" s="16">
        <f t="shared" si="107"/>
        <v>0.0492965835529998</v>
      </c>
      <c r="T108" s="3">
        <v>0.27</v>
      </c>
      <c r="U108" s="17">
        <f t="shared" si="108"/>
        <v>0.0133100775593099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0.230412988384132</v>
      </c>
      <c r="AC108" s="24">
        <f t="shared" si="110"/>
        <v>9.024625</v>
      </c>
      <c r="AD108" s="1">
        <f t="shared" si="111"/>
        <v>0.45</v>
      </c>
      <c r="AE108" s="25">
        <f t="shared" si="112"/>
        <v>587.5</v>
      </c>
      <c r="AF108" s="1">
        <f t="shared" si="113"/>
        <v>12216421.0398649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ht="16.8" spans="1:78">
      <c r="A109" s="6" t="s">
        <v>72</v>
      </c>
      <c r="B109" s="6">
        <f>G9</f>
        <v>0.45</v>
      </c>
      <c r="C109" s="8">
        <v>2</v>
      </c>
      <c r="D109" s="9">
        <v>8.45835714285714</v>
      </c>
      <c r="E109" s="12">
        <f t="shared" si="114"/>
        <v>2.77448387096774</v>
      </c>
      <c r="F109" s="8" t="s">
        <v>109</v>
      </c>
      <c r="G109" s="6">
        <v>3</v>
      </c>
      <c r="H109" s="11">
        <f t="shared" si="99"/>
        <v>8.45835714285714</v>
      </c>
      <c r="I109" s="11">
        <f t="shared" si="100"/>
        <v>281.608357142857</v>
      </c>
      <c r="J109" s="11">
        <f t="shared" si="101"/>
        <v>0.0508384715996587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7.13309890882954</v>
      </c>
      <c r="P109" s="11">
        <f t="shared" si="104"/>
        <v>0.362635846294087</v>
      </c>
      <c r="Q109" s="15">
        <f t="shared" si="105"/>
        <v>0.163186130832339</v>
      </c>
      <c r="R109" s="11">
        <f t="shared" si="106"/>
        <v>1.0964919375</v>
      </c>
      <c r="S109" s="16">
        <f t="shared" si="107"/>
        <v>0.148825655028894</v>
      </c>
      <c r="T109" s="3">
        <v>0.27</v>
      </c>
      <c r="U109" s="17">
        <f t="shared" si="108"/>
        <v>0.0401829268578015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0.238515152447627</v>
      </c>
      <c r="AC109" s="24">
        <f t="shared" si="110"/>
        <v>9.024625</v>
      </c>
      <c r="AD109" s="1">
        <f t="shared" si="111"/>
        <v>0.45</v>
      </c>
      <c r="AE109" s="25">
        <f t="shared" si="112"/>
        <v>587.5</v>
      </c>
      <c r="AF109" s="1">
        <f t="shared" si="113"/>
        <v>12645995.1199888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ht="16.8" spans="1:78">
      <c r="A110" s="6"/>
      <c r="B110" s="6"/>
      <c r="C110" s="8">
        <v>3</v>
      </c>
      <c r="D110" s="9">
        <v>10.8412903225806</v>
      </c>
      <c r="E110" s="12">
        <f t="shared" si="114"/>
        <v>8.45835714285714</v>
      </c>
      <c r="F110" s="8" t="s">
        <v>109</v>
      </c>
      <c r="G110" s="6">
        <v>4</v>
      </c>
      <c r="H110" s="11">
        <f t="shared" si="99"/>
        <v>10.8412903225806</v>
      </c>
      <c r="I110" s="11">
        <f t="shared" si="100"/>
        <v>283.991290322581</v>
      </c>
      <c r="J110" s="11">
        <f t="shared" si="101"/>
        <v>0.0679500571895092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9.20711181253546</v>
      </c>
      <c r="P110" s="11">
        <f t="shared" si="104"/>
        <v>0.62562377421199</v>
      </c>
      <c r="Q110" s="15">
        <f t="shared" si="105"/>
        <v>0.281530698395396</v>
      </c>
      <c r="R110" s="11">
        <f t="shared" si="106"/>
        <v>1.0964919375</v>
      </c>
      <c r="S110" s="16">
        <f t="shared" si="107"/>
        <v>0.256755830815578</v>
      </c>
      <c r="T110" s="3">
        <v>0.27</v>
      </c>
      <c r="U110" s="17">
        <f t="shared" si="108"/>
        <v>0.0693240743202062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0.296101208407542</v>
      </c>
      <c r="AC110" s="24">
        <f t="shared" si="110"/>
        <v>9.024625</v>
      </c>
      <c r="AD110" s="1">
        <f t="shared" si="111"/>
        <v>0.45</v>
      </c>
      <c r="AE110" s="25">
        <f t="shared" si="112"/>
        <v>587.5</v>
      </c>
      <c r="AF110" s="1">
        <f t="shared" si="113"/>
        <v>15699188.9115589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ht="16.8" spans="1:78">
      <c r="A111" s="6"/>
      <c r="B111" s="6"/>
      <c r="C111" s="8">
        <v>4</v>
      </c>
      <c r="D111" s="9">
        <v>14.8595666666667</v>
      </c>
      <c r="E111" s="12">
        <f t="shared" si="114"/>
        <v>10.8412903225806</v>
      </c>
      <c r="F111" s="8" t="s">
        <v>109</v>
      </c>
      <c r="G111" s="6">
        <v>5</v>
      </c>
      <c r="H111" s="11">
        <f t="shared" si="99"/>
        <v>14.8595666666667</v>
      </c>
      <c r="I111" s="11">
        <f t="shared" si="100"/>
        <v>288.009566666667</v>
      </c>
      <c r="J111" s="11">
        <f t="shared" si="101"/>
        <v>0.109631047727152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8.15241363640729</v>
      </c>
      <c r="O111" s="11">
        <f t="shared" si="115"/>
        <v>2.86572315191617</v>
      </c>
      <c r="P111" s="11">
        <f t="shared" si="104"/>
        <v>0.314172231640525</v>
      </c>
      <c r="Q111" s="15">
        <f t="shared" si="105"/>
        <v>0.141377504238236</v>
      </c>
      <c r="R111" s="11">
        <f t="shared" si="106"/>
        <v>1.0964919375</v>
      </c>
      <c r="S111" s="16">
        <f t="shared" si="107"/>
        <v>0.12893620044355</v>
      </c>
      <c r="T111" s="3">
        <v>0.27</v>
      </c>
      <c r="U111" s="17">
        <f t="shared" si="108"/>
        <v>0.0348127741197585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0.285696051397107</v>
      </c>
      <c r="AC111" s="24">
        <f t="shared" si="110"/>
        <v>9.024625</v>
      </c>
      <c r="AD111" s="1">
        <f t="shared" si="111"/>
        <v>0.45</v>
      </c>
      <c r="AE111" s="25">
        <f t="shared" si="112"/>
        <v>587.5</v>
      </c>
      <c r="AF111" s="1">
        <f t="shared" si="113"/>
        <v>15147510.9010577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ht="16.8" spans="1:78">
      <c r="A112" s="6"/>
      <c r="B112" s="6"/>
      <c r="C112" s="8">
        <v>5</v>
      </c>
      <c r="D112" s="9">
        <v>21.4277419354839</v>
      </c>
      <c r="E112" s="12">
        <f t="shared" si="114"/>
        <v>14.8595666666667</v>
      </c>
      <c r="F112" s="8" t="s">
        <v>111</v>
      </c>
      <c r="G112" s="6">
        <v>6</v>
      </c>
      <c r="H112" s="11">
        <f t="shared" si="99"/>
        <v>21.4277419354839</v>
      </c>
      <c r="I112" s="11">
        <f t="shared" si="100"/>
        <v>294.577741935484</v>
      </c>
      <c r="J112" s="11">
        <f t="shared" si="101"/>
        <v>0.232971543631011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4.98819967027565</v>
      </c>
      <c r="P112" s="11">
        <f t="shared" si="104"/>
        <v>1.16210857712382</v>
      </c>
      <c r="Q112" s="15">
        <f t="shared" si="105"/>
        <v>0.522948859705718</v>
      </c>
      <c r="R112" s="11">
        <f t="shared" si="106"/>
        <v>1.0964919375</v>
      </c>
      <c r="S112" s="16">
        <f t="shared" si="107"/>
        <v>0.476929051478519</v>
      </c>
      <c r="T112" s="3">
        <v>0.27</v>
      </c>
      <c r="U112" s="17">
        <f t="shared" si="108"/>
        <v>0.1287708438992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0.329224409435609</v>
      </c>
      <c r="AC112" s="24">
        <f t="shared" si="110"/>
        <v>9.024625</v>
      </c>
      <c r="AD112" s="1">
        <f t="shared" si="111"/>
        <v>0.45</v>
      </c>
      <c r="AE112" s="25">
        <f t="shared" si="112"/>
        <v>587.5</v>
      </c>
      <c r="AF112" s="1">
        <f t="shared" si="113"/>
        <v>17455370.1615166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ht="16.8" spans="1:78">
      <c r="A113" s="6"/>
      <c r="B113" s="6"/>
      <c r="C113" s="8">
        <v>6</v>
      </c>
      <c r="D113" s="9">
        <v>26.6920333333333</v>
      </c>
      <c r="E113" s="12">
        <f t="shared" si="114"/>
        <v>21.4277419354839</v>
      </c>
      <c r="F113" s="8" t="s">
        <v>109</v>
      </c>
      <c r="G113" s="6">
        <v>7</v>
      </c>
      <c r="H113" s="11">
        <f t="shared" si="99"/>
        <v>26.6920333333333</v>
      </c>
      <c r="I113" s="11">
        <f t="shared" si="100"/>
        <v>299.842033333333</v>
      </c>
      <c r="J113" s="11">
        <f t="shared" si="101"/>
        <v>0.416226913076427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6.26273984315183</v>
      </c>
      <c r="P113" s="11">
        <f t="shared" si="104"/>
        <v>2.60672087231583</v>
      </c>
      <c r="Q113" s="15">
        <f t="shared" si="105"/>
        <v>1.17302439254212</v>
      </c>
      <c r="R113" s="11">
        <f t="shared" si="106"/>
        <v>1.0964919375</v>
      </c>
      <c r="S113" s="16">
        <f t="shared" si="107"/>
        <v>1.0697975538394</v>
      </c>
      <c r="T113" s="3">
        <v>0.27</v>
      </c>
      <c r="U113" s="17">
        <f t="shared" si="108"/>
        <v>0.288845339536638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0.377486869870296</v>
      </c>
      <c r="AC113" s="24">
        <f t="shared" si="110"/>
        <v>9.024625</v>
      </c>
      <c r="AD113" s="1">
        <f t="shared" si="111"/>
        <v>0.45</v>
      </c>
      <c r="AE113" s="25">
        <f t="shared" si="112"/>
        <v>587.5</v>
      </c>
      <c r="AF113" s="1">
        <f t="shared" si="113"/>
        <v>20014229.9776439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ht="16.8" spans="1:78">
      <c r="A114" s="6"/>
      <c r="B114" s="6"/>
      <c r="C114" s="8">
        <v>7</v>
      </c>
      <c r="D114" s="9">
        <v>27.1410967741935</v>
      </c>
      <c r="E114" s="12">
        <f t="shared" si="114"/>
        <v>26.6920333333333</v>
      </c>
      <c r="F114" s="8" t="s">
        <v>109</v>
      </c>
      <c r="G114" s="6">
        <v>8</v>
      </c>
      <c r="H114" s="11">
        <f t="shared" si="99"/>
        <v>27.1410967741935</v>
      </c>
      <c r="I114" s="11">
        <f t="shared" si="100"/>
        <v>300.291096774193</v>
      </c>
      <c r="J114" s="11">
        <f t="shared" si="101"/>
        <v>0.436938159317087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6.092667720836</v>
      </c>
      <c r="P114" s="11">
        <f t="shared" si="104"/>
        <v>2.66211901927271</v>
      </c>
      <c r="Q114" s="15">
        <f t="shared" si="105"/>
        <v>1.19795355867272</v>
      </c>
      <c r="R114" s="11">
        <f t="shared" si="106"/>
        <v>1.0964919375</v>
      </c>
      <c r="S114" s="16">
        <f t="shared" si="107"/>
        <v>1.09253293864071</v>
      </c>
      <c r="T114" s="3">
        <v>0.27</v>
      </c>
      <c r="U114" s="17">
        <f t="shared" si="108"/>
        <v>0.294983893432992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0.379337643870047</v>
      </c>
      <c r="AC114" s="24">
        <f t="shared" si="110"/>
        <v>9.024625</v>
      </c>
      <c r="AD114" s="1">
        <f t="shared" si="111"/>
        <v>0.45</v>
      </c>
      <c r="AE114" s="25">
        <f t="shared" si="112"/>
        <v>587.5</v>
      </c>
      <c r="AF114" s="1">
        <f t="shared" si="113"/>
        <v>20112357.4078255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ht="16.8" spans="1:78">
      <c r="A115" s="6"/>
      <c r="B115" s="6"/>
      <c r="C115" s="8">
        <v>8</v>
      </c>
      <c r="D115" s="9">
        <v>25.2303225806452</v>
      </c>
      <c r="E115" s="12">
        <f t="shared" si="114"/>
        <v>27.1410967741935</v>
      </c>
      <c r="F115" s="8" t="s">
        <v>109</v>
      </c>
      <c r="G115" s="6">
        <v>9</v>
      </c>
      <c r="H115" s="11">
        <f t="shared" si="99"/>
        <v>25.2303225806452</v>
      </c>
      <c r="I115" s="11">
        <f t="shared" si="100"/>
        <v>298.380322580645</v>
      </c>
      <c r="J115" s="11">
        <f t="shared" si="101"/>
        <v>0.355011778365248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5.86719745156329</v>
      </c>
      <c r="P115" s="11">
        <f t="shared" si="104"/>
        <v>2.08292420129953</v>
      </c>
      <c r="Q115" s="15">
        <f t="shared" si="105"/>
        <v>0.93731589058479</v>
      </c>
      <c r="R115" s="11">
        <f t="shared" si="106"/>
        <v>1.0964919375</v>
      </c>
      <c r="S115" s="16">
        <f t="shared" si="107"/>
        <v>0.854831539137323</v>
      </c>
      <c r="T115" s="3">
        <v>0.27</v>
      </c>
      <c r="U115" s="17">
        <f t="shared" si="108"/>
        <v>0.230804515567077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0.344787561443474</v>
      </c>
      <c r="AC115" s="24">
        <f t="shared" si="110"/>
        <v>9.024625</v>
      </c>
      <c r="AD115" s="1">
        <f t="shared" si="111"/>
        <v>0.45</v>
      </c>
      <c r="AE115" s="25">
        <f t="shared" si="112"/>
        <v>587.5</v>
      </c>
      <c r="AF115" s="1">
        <f t="shared" si="113"/>
        <v>18280523.3743144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ht="16.8" spans="1:78">
      <c r="A116" s="6"/>
      <c r="B116" s="6"/>
      <c r="C116" s="8">
        <v>9</v>
      </c>
      <c r="D116" s="9">
        <v>22.9218333333333</v>
      </c>
      <c r="E116" s="12">
        <f t="shared" si="114"/>
        <v>25.2303225806452</v>
      </c>
      <c r="F116" s="8" t="s">
        <v>109</v>
      </c>
      <c r="G116" s="6">
        <v>10</v>
      </c>
      <c r="H116" s="11">
        <f t="shared" si="99"/>
        <v>22.9218333333333</v>
      </c>
      <c r="I116" s="11">
        <f t="shared" si="100"/>
        <v>296.071833333333</v>
      </c>
      <c r="J116" s="11">
        <f t="shared" si="101"/>
        <v>0.275260043258639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6.22092200026376</v>
      </c>
      <c r="P116" s="11">
        <f t="shared" si="104"/>
        <v>1.71237125890122</v>
      </c>
      <c r="Q116" s="15">
        <f t="shared" si="105"/>
        <v>0.770567066505548</v>
      </c>
      <c r="R116" s="11">
        <f t="shared" si="106"/>
        <v>1.0964919375</v>
      </c>
      <c r="S116" s="16">
        <f t="shared" si="107"/>
        <v>0.702756709969468</v>
      </c>
      <c r="T116" s="3">
        <v>0.27</v>
      </c>
      <c r="U116" s="17">
        <f t="shared" si="108"/>
        <v>0.189744311691757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0.332407909975065</v>
      </c>
      <c r="AC116" s="24">
        <f t="shared" si="110"/>
        <v>9.024625</v>
      </c>
      <c r="AD116" s="1">
        <f t="shared" si="111"/>
        <v>0.45</v>
      </c>
      <c r="AE116" s="25">
        <f t="shared" si="112"/>
        <v>587.5</v>
      </c>
      <c r="AF116" s="1">
        <f t="shared" si="113"/>
        <v>17624158.3155325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ht="16.8" spans="1:78">
      <c r="A117" s="6"/>
      <c r="B117" s="6"/>
      <c r="C117" s="8">
        <v>10</v>
      </c>
      <c r="D117" s="9">
        <v>15.0194516129032</v>
      </c>
      <c r="E117" s="12">
        <f t="shared" si="114"/>
        <v>22.9218333333333</v>
      </c>
      <c r="F117" s="8" t="s">
        <v>109</v>
      </c>
      <c r="G117" s="6">
        <v>11</v>
      </c>
      <c r="H117" s="11">
        <f t="shared" si="99"/>
        <v>15.0194516129032</v>
      </c>
      <c r="I117" s="11">
        <f t="shared" si="100"/>
        <v>288.169451612903</v>
      </c>
      <c r="J117" s="11">
        <f t="shared" si="101"/>
        <v>0.111706828552524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4.28312320429441</v>
      </c>
      <c r="O117" s="11">
        <f t="shared" si="115"/>
        <v>2.66207628706813</v>
      </c>
      <c r="P117" s="11">
        <f t="shared" si="104"/>
        <v>0.297372099393258</v>
      </c>
      <c r="Q117" s="15">
        <f t="shared" si="105"/>
        <v>0.133817444726966</v>
      </c>
      <c r="R117" s="11">
        <f t="shared" si="106"/>
        <v>1.0964919375</v>
      </c>
      <c r="S117" s="16">
        <f t="shared" si="107"/>
        <v>0.122041430630187</v>
      </c>
      <c r="T117" s="3">
        <v>0.27</v>
      </c>
      <c r="U117" s="17">
        <f t="shared" si="108"/>
        <v>0.0329511862701506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0.23633478266045</v>
      </c>
      <c r="AC117" s="24">
        <f t="shared" si="110"/>
        <v>9.024625</v>
      </c>
      <c r="AD117" s="1">
        <f t="shared" si="111"/>
        <v>0.45</v>
      </c>
      <c r="AE117" s="25">
        <f t="shared" si="112"/>
        <v>587.5</v>
      </c>
      <c r="AF117" s="1">
        <f t="shared" si="113"/>
        <v>12530392.6293065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ht="16.8" spans="1:78">
      <c r="A118" s="6"/>
      <c r="B118" s="6"/>
      <c r="C118" s="8">
        <v>11</v>
      </c>
      <c r="D118" s="9">
        <v>10.0615666666667</v>
      </c>
      <c r="E118" s="12">
        <f t="shared" si="114"/>
        <v>15.0194516129032</v>
      </c>
      <c r="F118" s="8" t="s">
        <v>111</v>
      </c>
      <c r="G118" s="6">
        <v>12</v>
      </c>
      <c r="H118" s="11">
        <f t="shared" si="99"/>
        <v>10.0615666666667</v>
      </c>
      <c r="I118" s="11">
        <f t="shared" si="100"/>
        <v>283.211566666667</v>
      </c>
      <c r="J118" s="11">
        <f t="shared" si="101"/>
        <v>0.0618294528808151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4.80135293767487</v>
      </c>
      <c r="P118" s="11">
        <f t="shared" si="104"/>
        <v>0.296865025224131</v>
      </c>
      <c r="Q118" s="15">
        <f t="shared" si="105"/>
        <v>0.133589261350859</v>
      </c>
      <c r="R118" s="11">
        <f t="shared" si="106"/>
        <v>1.0964919375</v>
      </c>
      <c r="S118" s="16">
        <f t="shared" si="107"/>
        <v>0.121833327525821</v>
      </c>
      <c r="T118" s="3">
        <v>0.27</v>
      </c>
      <c r="U118" s="17">
        <f t="shared" si="108"/>
        <v>0.0328949984319716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0.236317842027239</v>
      </c>
      <c r="AC118" s="24">
        <f t="shared" si="110"/>
        <v>9.024625</v>
      </c>
      <c r="AD118" s="1">
        <f t="shared" si="111"/>
        <v>0.45</v>
      </c>
      <c r="AE118" s="25">
        <f t="shared" si="112"/>
        <v>587.5</v>
      </c>
      <c r="AF118" s="1">
        <f t="shared" si="113"/>
        <v>12529494.4424923</v>
      </c>
      <c r="AG118" s="1">
        <f>SUM(AF107:AF118)</f>
        <v>186359780.572244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ht="16.8" spans="1:46">
      <c r="A119" s="6"/>
      <c r="B119" s="6"/>
      <c r="C119" s="8">
        <v>12</v>
      </c>
      <c r="D119" s="9">
        <v>4.65467741935484</v>
      </c>
      <c r="E119" s="12">
        <f t="shared" si="114"/>
        <v>10.0615666666667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2.23790322580645</v>
      </c>
      <c r="E123" s="8"/>
      <c r="F123" s="8"/>
      <c r="G123" s="6">
        <v>1</v>
      </c>
      <c r="H123" s="11">
        <f t="shared" ref="H123:H134" si="116">E124</f>
        <v>2.23790322580645</v>
      </c>
      <c r="I123" s="11">
        <f t="shared" ref="I123:I134" si="117">H123+273.15</f>
        <v>275.387903225806</v>
      </c>
      <c r="J123" s="11">
        <f t="shared" ref="J123:J134" si="118">EXP(($C$18*(I123-$C$16))/($C$19*I123*$C$16))</f>
        <v>0.0232815183053237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0.0121347929711008</v>
      </c>
      <c r="Q123" s="15">
        <f t="shared" ref="Q123:Q134" si="122">P123*$B$125</f>
        <v>0.00315504617248621</v>
      </c>
      <c r="R123" s="11">
        <f t="shared" ref="R123:R134" si="123">L123*$B$125</f>
        <v>0.1355172</v>
      </c>
      <c r="S123" s="16">
        <f t="shared" ref="S123:S134" si="124">Q123/R123</f>
        <v>0.0232815183053237</v>
      </c>
      <c r="T123" s="3">
        <v>0.01</v>
      </c>
      <c r="U123" s="17">
        <f t="shared" ref="U123:U134" si="125">S123*T123</f>
        <v>0.000232815183053237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0.00572281518305324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51.9611726115658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2.77448387096774</v>
      </c>
      <c r="E124" s="12">
        <f t="shared" ref="E124:E135" si="133">D123</f>
        <v>2.23790322580645</v>
      </c>
      <c r="F124" s="8" t="s">
        <v>109</v>
      </c>
      <c r="G124" s="6">
        <v>2</v>
      </c>
      <c r="H124" s="11">
        <f t="shared" si="116"/>
        <v>2.77448387096774</v>
      </c>
      <c r="I124" s="11">
        <f t="shared" si="117"/>
        <v>275.924483870968</v>
      </c>
      <c r="J124" s="11">
        <f t="shared" si="118"/>
        <v>0.0249385959657426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1.0303052070289</v>
      </c>
      <c r="P124" s="11">
        <f t="shared" si="121"/>
        <v>0.0256943652794945</v>
      </c>
      <c r="Q124" s="15">
        <f t="shared" si="122"/>
        <v>0.00668053497266858</v>
      </c>
      <c r="R124" s="11">
        <f t="shared" si="123"/>
        <v>0.1355172</v>
      </c>
      <c r="S124" s="16">
        <f t="shared" si="124"/>
        <v>0.0492965835529998</v>
      </c>
      <c r="T124" s="3">
        <v>0.01</v>
      </c>
      <c r="U124" s="17">
        <f t="shared" si="125"/>
        <v>0.000492965835529998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0.00598296583553</v>
      </c>
      <c r="AU124" s="24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54.323250107688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8.45835714285714</v>
      </c>
      <c r="E125" s="12">
        <f t="shared" si="133"/>
        <v>2.77448387096774</v>
      </c>
      <c r="F125" s="8" t="s">
        <v>109</v>
      </c>
      <c r="G125" s="6">
        <v>3</v>
      </c>
      <c r="H125" s="11">
        <f t="shared" si="116"/>
        <v>8.45835714285714</v>
      </c>
      <c r="I125" s="11">
        <f t="shared" si="117"/>
        <v>281.608357142857</v>
      </c>
      <c r="J125" s="11">
        <f t="shared" si="118"/>
        <v>0.0508384715996587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1.5258308417494</v>
      </c>
      <c r="P125" s="11">
        <f t="shared" si="121"/>
        <v>0.0775709079141604</v>
      </c>
      <c r="Q125" s="15">
        <f t="shared" si="122"/>
        <v>0.0201684360576817</v>
      </c>
      <c r="R125" s="11">
        <f t="shared" si="123"/>
        <v>0.1355172</v>
      </c>
      <c r="S125" s="16">
        <f t="shared" si="124"/>
        <v>0.148825655028894</v>
      </c>
      <c r="T125" s="3">
        <v>0.01</v>
      </c>
      <c r="U125" s="17">
        <f t="shared" si="125"/>
        <v>0.00148825655028894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0.00697825655028894</v>
      </c>
      <c r="AU125" s="24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63.3601438346467</v>
      </c>
    </row>
    <row r="126" s="1" customFormat="1" ht="16.8" spans="1:50">
      <c r="A126" s="6"/>
      <c r="B126" s="6"/>
      <c r="C126" s="8">
        <v>3</v>
      </c>
      <c r="D126" s="9">
        <v>10.8412903225806</v>
      </c>
      <c r="E126" s="12">
        <f t="shared" si="133"/>
        <v>8.45835714285714</v>
      </c>
      <c r="F126" s="8" t="s">
        <v>109</v>
      </c>
      <c r="G126" s="6">
        <v>4</v>
      </c>
      <c r="H126" s="11">
        <f t="shared" si="116"/>
        <v>10.8412903225806</v>
      </c>
      <c r="I126" s="11">
        <f t="shared" si="117"/>
        <v>283.991290322581</v>
      </c>
      <c r="J126" s="11">
        <f t="shared" si="118"/>
        <v>0.0679500571895092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1.96947993383524</v>
      </c>
      <c r="P126" s="11">
        <f t="shared" si="121"/>
        <v>0.133826274137696</v>
      </c>
      <c r="Q126" s="15">
        <f t="shared" si="122"/>
        <v>0.0347948312758009</v>
      </c>
      <c r="R126" s="11">
        <f t="shared" si="123"/>
        <v>0.1355172</v>
      </c>
      <c r="S126" s="16">
        <f t="shared" si="124"/>
        <v>0.256755830815578</v>
      </c>
      <c r="T126" s="3">
        <v>0.01</v>
      </c>
      <c r="U126" s="17">
        <f t="shared" si="125"/>
        <v>0.00256755830815578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0.00805755830815578</v>
      </c>
      <c r="AU126" s="24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73.1598286307866</v>
      </c>
    </row>
    <row r="127" s="1" customFormat="1" ht="16.8" spans="1:50">
      <c r="A127" s="6"/>
      <c r="B127" s="6"/>
      <c r="C127" s="8">
        <v>4</v>
      </c>
      <c r="D127" s="9">
        <v>14.8595666666667</v>
      </c>
      <c r="E127" s="12">
        <f t="shared" si="133"/>
        <v>10.8412903225806</v>
      </c>
      <c r="F127" s="8" t="s">
        <v>109</v>
      </c>
      <c r="G127" s="6">
        <v>5</v>
      </c>
      <c r="H127" s="11">
        <f t="shared" si="116"/>
        <v>14.8595666666667</v>
      </c>
      <c r="I127" s="11">
        <f t="shared" si="117"/>
        <v>288.009566666667</v>
      </c>
      <c r="J127" s="11">
        <f t="shared" si="118"/>
        <v>0.109631047727152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1.74387097671267</v>
      </c>
      <c r="O127" s="11">
        <f t="shared" si="134"/>
        <v>0.613002682984878</v>
      </c>
      <c r="P127" s="11">
        <f t="shared" si="121"/>
        <v>0.067204126395187</v>
      </c>
      <c r="Q127" s="15">
        <f t="shared" si="122"/>
        <v>0.0174730728627486</v>
      </c>
      <c r="R127" s="11">
        <f t="shared" si="123"/>
        <v>0.1355172</v>
      </c>
      <c r="S127" s="16">
        <f t="shared" si="124"/>
        <v>0.12893620044355</v>
      </c>
      <c r="T127" s="3">
        <v>0.01</v>
      </c>
      <c r="U127" s="17">
        <f t="shared" si="125"/>
        <v>0.0012893620044355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0.0087393620044355</v>
      </c>
      <c r="AU127" s="24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79.3503691980416</v>
      </c>
    </row>
    <row r="128" s="1" customFormat="1" ht="16.8" spans="1:50">
      <c r="A128" s="6"/>
      <c r="B128" s="6"/>
      <c r="C128" s="8">
        <v>5</v>
      </c>
      <c r="D128" s="9">
        <v>21.4277419354839</v>
      </c>
      <c r="E128" s="12">
        <f t="shared" si="133"/>
        <v>14.8595666666667</v>
      </c>
      <c r="F128" s="8" t="s">
        <v>111</v>
      </c>
      <c r="G128" s="6">
        <v>6</v>
      </c>
      <c r="H128" s="11">
        <f t="shared" si="116"/>
        <v>21.4277419354839</v>
      </c>
      <c r="I128" s="11">
        <f t="shared" si="117"/>
        <v>294.577741935484</v>
      </c>
      <c r="J128" s="11">
        <f t="shared" si="118"/>
        <v>0.232971543631011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1.06701855658969</v>
      </c>
      <c r="P128" s="11">
        <f t="shared" si="121"/>
        <v>0.248584960211634</v>
      </c>
      <c r="Q128" s="15">
        <f t="shared" si="122"/>
        <v>0.0646320896550247</v>
      </c>
      <c r="R128" s="11">
        <f t="shared" si="123"/>
        <v>0.1355172</v>
      </c>
      <c r="S128" s="16">
        <f t="shared" si="124"/>
        <v>0.476929051478519</v>
      </c>
      <c r="T128" s="3">
        <v>0.01</v>
      </c>
      <c r="U128" s="17">
        <f t="shared" si="125"/>
        <v>0.00476929051478519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0.0147192905147852</v>
      </c>
      <c r="AU128" s="24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133.646041448867</v>
      </c>
    </row>
    <row r="129" s="1" customFormat="1" ht="16.8" spans="1:50">
      <c r="A129" s="6"/>
      <c r="B129" s="6"/>
      <c r="C129" s="8">
        <v>6</v>
      </c>
      <c r="D129" s="9">
        <v>26.6920333333333</v>
      </c>
      <c r="E129" s="12">
        <f t="shared" si="133"/>
        <v>21.4277419354839</v>
      </c>
      <c r="F129" s="8" t="s">
        <v>109</v>
      </c>
      <c r="G129" s="6">
        <v>7</v>
      </c>
      <c r="H129" s="11">
        <f t="shared" si="116"/>
        <v>26.6920333333333</v>
      </c>
      <c r="I129" s="11">
        <f t="shared" si="117"/>
        <v>299.842033333333</v>
      </c>
      <c r="J129" s="11">
        <f t="shared" si="118"/>
        <v>0.416226913076427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1.33965359637806</v>
      </c>
      <c r="P129" s="11">
        <f t="shared" si="121"/>
        <v>0.557599881012172</v>
      </c>
      <c r="Q129" s="15">
        <f t="shared" si="122"/>
        <v>0.144975969063165</v>
      </c>
      <c r="R129" s="11">
        <f t="shared" si="123"/>
        <v>0.1355172</v>
      </c>
      <c r="S129" s="16">
        <f t="shared" si="124"/>
        <v>1.0697975538394</v>
      </c>
      <c r="T129" s="3">
        <v>0.01</v>
      </c>
      <c r="U129" s="17">
        <f t="shared" si="125"/>
        <v>0.010697975538394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0.025597975538394</v>
      </c>
      <c r="AU129" s="24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232.42072003232</v>
      </c>
    </row>
    <row r="130" s="1" customFormat="1" ht="16.8" spans="1:50">
      <c r="A130" s="6"/>
      <c r="B130" s="6"/>
      <c r="C130" s="8">
        <v>7</v>
      </c>
      <c r="D130" s="9">
        <v>27.1410967741935</v>
      </c>
      <c r="E130" s="12">
        <f t="shared" si="133"/>
        <v>26.6920333333333</v>
      </c>
      <c r="F130" s="8" t="s">
        <v>109</v>
      </c>
      <c r="G130" s="6">
        <v>8</v>
      </c>
      <c r="H130" s="11">
        <f t="shared" si="116"/>
        <v>27.1410967741935</v>
      </c>
      <c r="I130" s="11">
        <f t="shared" si="117"/>
        <v>300.291096774193</v>
      </c>
      <c r="J130" s="11">
        <f t="shared" si="118"/>
        <v>0.436938159317087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1.30327371536589</v>
      </c>
      <c r="P130" s="11">
        <f t="shared" si="121"/>
        <v>0.569450018278311</v>
      </c>
      <c r="Q130" s="15">
        <f t="shared" si="122"/>
        <v>0.148057004752361</v>
      </c>
      <c r="R130" s="11">
        <f t="shared" si="123"/>
        <v>0.1355172</v>
      </c>
      <c r="S130" s="16">
        <f t="shared" si="124"/>
        <v>1.09253293864071</v>
      </c>
      <c r="T130" s="3">
        <v>0.01</v>
      </c>
      <c r="U130" s="17">
        <f t="shared" si="125"/>
        <v>0.0109253293864071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0.0258253293864071</v>
      </c>
      <c r="AU130" s="24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234.485013944082</v>
      </c>
    </row>
    <row r="131" s="1" customFormat="1" ht="16.8" spans="1:50">
      <c r="A131" s="6"/>
      <c r="B131" s="6"/>
      <c r="C131" s="8">
        <v>8</v>
      </c>
      <c r="D131" s="9">
        <v>25.2303225806452</v>
      </c>
      <c r="E131" s="12">
        <f t="shared" si="133"/>
        <v>27.1410967741935</v>
      </c>
      <c r="F131" s="8" t="s">
        <v>109</v>
      </c>
      <c r="G131" s="6">
        <v>9</v>
      </c>
      <c r="H131" s="11">
        <f t="shared" si="116"/>
        <v>25.2303225806452</v>
      </c>
      <c r="I131" s="11">
        <f t="shared" si="117"/>
        <v>298.380322580645</v>
      </c>
      <c r="J131" s="11">
        <f t="shared" si="118"/>
        <v>0.355011778365248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1.25504369708757</v>
      </c>
      <c r="P131" s="11">
        <f t="shared" si="121"/>
        <v>0.445555294829155</v>
      </c>
      <c r="Q131" s="15">
        <f t="shared" si="122"/>
        <v>0.11584437665558</v>
      </c>
      <c r="R131" s="11">
        <f t="shared" si="123"/>
        <v>0.1355172</v>
      </c>
      <c r="S131" s="16">
        <f t="shared" si="124"/>
        <v>0.854831539137323</v>
      </c>
      <c r="T131" s="3">
        <v>0.01</v>
      </c>
      <c r="U131" s="17">
        <f t="shared" si="125"/>
        <v>0.00854831539137323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0.0234483153913732</v>
      </c>
      <c r="AU131" s="24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212.902553119239</v>
      </c>
    </row>
    <row r="132" s="1" customFormat="1" ht="16.8" spans="1:50">
      <c r="A132" s="6"/>
      <c r="B132" s="6"/>
      <c r="C132" s="8">
        <v>9</v>
      </c>
      <c r="D132" s="9">
        <v>22.9218333333333</v>
      </c>
      <c r="E132" s="12">
        <f t="shared" si="133"/>
        <v>25.2303225806452</v>
      </c>
      <c r="F132" s="8" t="s">
        <v>109</v>
      </c>
      <c r="G132" s="6">
        <v>10</v>
      </c>
      <c r="H132" s="11">
        <f t="shared" si="116"/>
        <v>22.9218333333333</v>
      </c>
      <c r="I132" s="11">
        <f t="shared" si="117"/>
        <v>296.071833333333</v>
      </c>
      <c r="J132" s="11">
        <f t="shared" si="118"/>
        <v>0.275260043258639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1.33070840225842</v>
      </c>
      <c r="P132" s="11">
        <f t="shared" si="121"/>
        <v>0.366290852370286</v>
      </c>
      <c r="Q132" s="15">
        <f t="shared" si="122"/>
        <v>0.0952356216162744</v>
      </c>
      <c r="R132" s="11">
        <f t="shared" si="123"/>
        <v>0.1355172</v>
      </c>
      <c r="S132" s="16">
        <f t="shared" si="124"/>
        <v>0.702756709969468</v>
      </c>
      <c r="T132" s="3">
        <v>0.01</v>
      </c>
      <c r="U132" s="17">
        <f t="shared" si="125"/>
        <v>0.00702756709969468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0.0169775670996947</v>
      </c>
      <c r="AU132" s="24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154.150407862904</v>
      </c>
    </row>
    <row r="133" s="1" customFormat="1" ht="16.8" spans="1:50">
      <c r="A133" s="6"/>
      <c r="B133" s="6"/>
      <c r="C133" s="8">
        <v>10</v>
      </c>
      <c r="D133" s="9">
        <v>15.0194516129032</v>
      </c>
      <c r="E133" s="12">
        <f t="shared" si="133"/>
        <v>22.9218333333333</v>
      </c>
      <c r="F133" s="8" t="s">
        <v>109</v>
      </c>
      <c r="G133" s="6">
        <v>11</v>
      </c>
      <c r="H133" s="11">
        <f t="shared" si="116"/>
        <v>15.0194516129032</v>
      </c>
      <c r="I133" s="11">
        <f t="shared" si="117"/>
        <v>288.169451612903</v>
      </c>
      <c r="J133" s="11">
        <f t="shared" si="118"/>
        <v>0.111706828552524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0.916196672393726</v>
      </c>
      <c r="O133" s="11">
        <f t="shared" si="134"/>
        <v>0.569440877494407</v>
      </c>
      <c r="P133" s="11">
        <f t="shared" si="121"/>
        <v>0.0636104344730663</v>
      </c>
      <c r="Q133" s="15">
        <f t="shared" si="122"/>
        <v>0.0165387129629972</v>
      </c>
      <c r="R133" s="11">
        <f t="shared" si="123"/>
        <v>0.1355172</v>
      </c>
      <c r="S133" s="16">
        <f t="shared" si="124"/>
        <v>0.122041430630187</v>
      </c>
      <c r="T133" s="3">
        <v>0.01</v>
      </c>
      <c r="U133" s="17">
        <f t="shared" si="125"/>
        <v>0.00122041430630187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0.0111704143063019</v>
      </c>
      <c r="AU133" s="24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101.423479065208</v>
      </c>
    </row>
    <row r="134" s="1" customFormat="1" ht="16.8" spans="1:51">
      <c r="A134" s="6"/>
      <c r="B134" s="6"/>
      <c r="C134" s="8">
        <v>11</v>
      </c>
      <c r="D134" s="9">
        <v>10.0615666666667</v>
      </c>
      <c r="E134" s="12">
        <f t="shared" si="133"/>
        <v>15.0194516129032</v>
      </c>
      <c r="F134" s="8" t="s">
        <v>111</v>
      </c>
      <c r="G134" s="6">
        <v>12</v>
      </c>
      <c r="H134" s="11">
        <f t="shared" si="116"/>
        <v>10.0615666666667</v>
      </c>
      <c r="I134" s="11">
        <f t="shared" si="117"/>
        <v>283.211566666667</v>
      </c>
      <c r="J134" s="11">
        <f t="shared" si="118"/>
        <v>0.0618294528808151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1.02705044302134</v>
      </c>
      <c r="P134" s="11">
        <f t="shared" si="121"/>
        <v>0.0635019669730082</v>
      </c>
      <c r="Q134" s="15">
        <f t="shared" si="122"/>
        <v>0.0165105114129821</v>
      </c>
      <c r="R134" s="11">
        <f t="shared" si="123"/>
        <v>0.1355172</v>
      </c>
      <c r="S134" s="16">
        <f t="shared" si="124"/>
        <v>0.121833327525821</v>
      </c>
      <c r="T134" s="3">
        <v>0.01</v>
      </c>
      <c r="U134" s="17">
        <f t="shared" si="125"/>
        <v>0.00121833327525821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0.00670833327525821</v>
      </c>
      <c r="AU134" s="24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60.9093343226981</v>
      </c>
      <c r="AY134" s="1">
        <f>SUM(AX123:AX134)</f>
        <v>1452.09231417805</v>
      </c>
    </row>
    <row r="135" s="1" customFormat="1" ht="16.8" spans="1:46">
      <c r="A135" s="6"/>
      <c r="B135" s="6"/>
      <c r="C135" s="8">
        <v>12</v>
      </c>
      <c r="D135" s="9">
        <v>4.65467741935484</v>
      </c>
      <c r="E135" s="12">
        <f t="shared" si="133"/>
        <v>10.0615666666667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2.23790322580645</v>
      </c>
      <c r="E139" s="8"/>
      <c r="F139" s="8"/>
      <c r="G139" s="6">
        <v>1</v>
      </c>
      <c r="H139" s="11">
        <f t="shared" ref="H139:H150" si="135">E140</f>
        <v>2.23790322580645</v>
      </c>
      <c r="I139" s="11">
        <f t="shared" ref="I139:I150" si="136">H139+273.15</f>
        <v>275.387903225806</v>
      </c>
      <c r="J139" s="11">
        <f t="shared" ref="J139:J150" si="137">EXP(($C$18*(I139-$C$16))/($C$19*I139*$C$16))</f>
        <v>0.0232815183053237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0.00662824826152565</v>
      </c>
      <c r="Q139" s="15">
        <f t="shared" ref="Q139:Q150" si="141">P139*$B$125</f>
        <v>0.00172334454799667</v>
      </c>
      <c r="R139" s="11">
        <f t="shared" ref="R139:R150" si="142">L139*$B$125</f>
        <v>0.074022</v>
      </c>
      <c r="S139" s="16">
        <f t="shared" ref="S139:S150" si="143">Q139/R139</f>
        <v>0.0232815183053237</v>
      </c>
      <c r="T139" s="3">
        <v>0.01</v>
      </c>
      <c r="U139" s="17">
        <f t="shared" ref="U139:U150" si="144">S139*T139</f>
        <v>0.000232815183053237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0.00572281518305324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2.2</v>
      </c>
      <c r="AX139" s="1">
        <f t="shared" ref="AX139:AX150" si="151">AW139*10000*AV139*0.67*AU139*AT139</f>
        <v>624.407368357471</v>
      </c>
      <c r="AZ139" s="2">
        <f t="shared" ref="AZ139:AZ150" si="152">$E$12</f>
        <v>0.3</v>
      </c>
      <c r="BA139" s="1">
        <f t="shared" ref="BA139:BA150" si="153">AZ139*10000*AV139*0.67*AU139*AT139</f>
        <v>85.1464593214733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2.77448387096774</v>
      </c>
      <c r="E140" s="12">
        <f t="shared" ref="E140:E151" si="154">D139</f>
        <v>2.23790322580645</v>
      </c>
      <c r="F140" s="8" t="s">
        <v>109</v>
      </c>
      <c r="G140" s="6">
        <v>2</v>
      </c>
      <c r="H140" s="11">
        <f t="shared" si="135"/>
        <v>2.77448387096774</v>
      </c>
      <c r="I140" s="11">
        <f t="shared" si="136"/>
        <v>275.924483870968</v>
      </c>
      <c r="J140" s="11">
        <f t="shared" si="137"/>
        <v>0.0249385959657426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0.562771751738474</v>
      </c>
      <c r="P140" s="11">
        <f t="shared" si="140"/>
        <v>0.014034737337539</v>
      </c>
      <c r="Q140" s="15">
        <f t="shared" si="141"/>
        <v>0.00364903170776015</v>
      </c>
      <c r="R140" s="11">
        <f t="shared" si="142"/>
        <v>0.074022</v>
      </c>
      <c r="S140" s="16">
        <f t="shared" si="143"/>
        <v>0.0492965835529998</v>
      </c>
      <c r="T140" s="3">
        <v>0.01</v>
      </c>
      <c r="U140" s="17">
        <f t="shared" si="144"/>
        <v>0.000492965835529998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0.00598296583553</v>
      </c>
      <c r="AU140" s="24">
        <f t="shared" si="148"/>
        <v>28.47</v>
      </c>
      <c r="AV140" s="1">
        <f t="shared" si="149"/>
        <v>0.26</v>
      </c>
      <c r="AW140" s="2">
        <f t="shared" si="150"/>
        <v>2.2</v>
      </c>
      <c r="AX140" s="1">
        <f t="shared" si="151"/>
        <v>652.791997092385</v>
      </c>
      <c r="AZ140" s="2">
        <f t="shared" si="152"/>
        <v>0.3</v>
      </c>
      <c r="BA140" s="1">
        <f t="shared" si="153"/>
        <v>89.0170905125979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8.45835714285714</v>
      </c>
      <c r="E141" s="12">
        <f t="shared" si="154"/>
        <v>2.77448387096774</v>
      </c>
      <c r="F141" s="8" t="s">
        <v>109</v>
      </c>
      <c r="G141" s="6">
        <v>3</v>
      </c>
      <c r="H141" s="11">
        <f t="shared" si="135"/>
        <v>8.45835714285714</v>
      </c>
      <c r="I141" s="11">
        <f t="shared" si="136"/>
        <v>281.608357142857</v>
      </c>
      <c r="J141" s="11">
        <f t="shared" si="137"/>
        <v>0.0508384715996587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0.833437014400935</v>
      </c>
      <c r="P141" s="11">
        <f t="shared" si="140"/>
        <v>0.0423706639867263</v>
      </c>
      <c r="Q141" s="15">
        <f t="shared" si="141"/>
        <v>0.0110163726365488</v>
      </c>
      <c r="R141" s="11">
        <f t="shared" si="142"/>
        <v>0.074022</v>
      </c>
      <c r="S141" s="16">
        <f t="shared" si="143"/>
        <v>0.148825655028894</v>
      </c>
      <c r="T141" s="3">
        <v>0.01</v>
      </c>
      <c r="U141" s="17">
        <f t="shared" si="144"/>
        <v>0.00148825655028894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0.00697825655028894</v>
      </c>
      <c r="AU141" s="24">
        <f t="shared" si="148"/>
        <v>28.47</v>
      </c>
      <c r="AV141" s="1">
        <f t="shared" si="149"/>
        <v>0.26</v>
      </c>
      <c r="AW141" s="2">
        <f t="shared" si="150"/>
        <v>2.2</v>
      </c>
      <c r="AX141" s="1">
        <f t="shared" si="151"/>
        <v>761.386602382729</v>
      </c>
      <c r="AZ141" s="2">
        <f t="shared" si="152"/>
        <v>0.3</v>
      </c>
      <c r="BA141" s="1">
        <f t="shared" si="153"/>
        <v>103.825445779463</v>
      </c>
    </row>
    <row r="142" s="1" customFormat="1" ht="16.8" spans="1:53">
      <c r="A142" s="6"/>
      <c r="B142" s="6"/>
      <c r="C142" s="8">
        <v>3</v>
      </c>
      <c r="D142" s="9">
        <v>10.8412903225806</v>
      </c>
      <c r="E142" s="12">
        <f t="shared" si="154"/>
        <v>8.45835714285714</v>
      </c>
      <c r="F142" s="8" t="s">
        <v>109</v>
      </c>
      <c r="G142" s="6">
        <v>4</v>
      </c>
      <c r="H142" s="11">
        <f t="shared" si="135"/>
        <v>10.8412903225806</v>
      </c>
      <c r="I142" s="11">
        <f t="shared" si="136"/>
        <v>283.991290322581</v>
      </c>
      <c r="J142" s="11">
        <f t="shared" si="137"/>
        <v>0.0679500571895092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1.07576635041421</v>
      </c>
      <c r="P142" s="11">
        <f t="shared" si="140"/>
        <v>0.0730983850331951</v>
      </c>
      <c r="Q142" s="15">
        <f t="shared" si="141"/>
        <v>0.0190055801086307</v>
      </c>
      <c r="R142" s="11">
        <f t="shared" si="142"/>
        <v>0.074022</v>
      </c>
      <c r="S142" s="16">
        <f t="shared" si="143"/>
        <v>0.256755830815578</v>
      </c>
      <c r="T142" s="3">
        <v>0.01</v>
      </c>
      <c r="U142" s="17">
        <f t="shared" si="144"/>
        <v>0.00256755830815578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0.00805755830815578</v>
      </c>
      <c r="AU142" s="24">
        <f t="shared" si="148"/>
        <v>28.47</v>
      </c>
      <c r="AV142" s="1">
        <f t="shared" si="149"/>
        <v>0.26</v>
      </c>
      <c r="AW142" s="2">
        <f t="shared" si="150"/>
        <v>2.2</v>
      </c>
      <c r="AX142" s="1">
        <f t="shared" si="151"/>
        <v>879.147520521217</v>
      </c>
      <c r="AZ142" s="2">
        <f t="shared" si="152"/>
        <v>0.3</v>
      </c>
      <c r="BA142" s="1">
        <f t="shared" si="153"/>
        <v>119.883752798348</v>
      </c>
    </row>
    <row r="143" s="1" customFormat="1" ht="16.8" spans="1:53">
      <c r="A143" s="6"/>
      <c r="B143" s="6"/>
      <c r="C143" s="8">
        <v>4</v>
      </c>
      <c r="D143" s="9">
        <v>14.8595666666667</v>
      </c>
      <c r="E143" s="12">
        <f t="shared" si="154"/>
        <v>10.8412903225806</v>
      </c>
      <c r="F143" s="8" t="s">
        <v>109</v>
      </c>
      <c r="G143" s="6">
        <v>5</v>
      </c>
      <c r="H143" s="11">
        <f t="shared" si="135"/>
        <v>14.8595666666667</v>
      </c>
      <c r="I143" s="11">
        <f t="shared" si="136"/>
        <v>288.009566666667</v>
      </c>
      <c r="J143" s="11">
        <f t="shared" si="137"/>
        <v>0.109631047727152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0.952534567111963</v>
      </c>
      <c r="O143" s="11">
        <f t="shared" si="155"/>
        <v>0.334833398269051</v>
      </c>
      <c r="P143" s="11">
        <f t="shared" si="140"/>
        <v>0.0367081362662786</v>
      </c>
      <c r="Q143" s="15">
        <f t="shared" si="141"/>
        <v>0.00954411542923244</v>
      </c>
      <c r="R143" s="11">
        <f t="shared" si="142"/>
        <v>0.074022</v>
      </c>
      <c r="S143" s="16">
        <f t="shared" si="143"/>
        <v>0.12893620044355</v>
      </c>
      <c r="T143" s="3">
        <v>0.01</v>
      </c>
      <c r="U143" s="17">
        <f t="shared" si="144"/>
        <v>0.0012893620044355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0.0087393620044355</v>
      </c>
      <c r="AU143" s="24">
        <f t="shared" si="148"/>
        <v>28.47</v>
      </c>
      <c r="AV143" s="1">
        <f t="shared" si="149"/>
        <v>0.26</v>
      </c>
      <c r="AW143" s="2">
        <f t="shared" si="150"/>
        <v>2.2</v>
      </c>
      <c r="AX143" s="1">
        <f t="shared" si="151"/>
        <v>953.538050026887</v>
      </c>
      <c r="AZ143" s="2">
        <f t="shared" si="152"/>
        <v>0.3</v>
      </c>
      <c r="BA143" s="1">
        <f t="shared" si="153"/>
        <v>130.027915912757</v>
      </c>
    </row>
    <row r="144" s="1" customFormat="1" ht="16.8" spans="1:53">
      <c r="A144" s="6"/>
      <c r="B144" s="6"/>
      <c r="C144" s="8">
        <v>5</v>
      </c>
      <c r="D144" s="9">
        <v>21.4277419354839</v>
      </c>
      <c r="E144" s="12">
        <f t="shared" si="154"/>
        <v>14.8595666666667</v>
      </c>
      <c r="F144" s="8" t="s">
        <v>111</v>
      </c>
      <c r="G144" s="6">
        <v>6</v>
      </c>
      <c r="H144" s="11">
        <f t="shared" si="135"/>
        <v>21.4277419354839</v>
      </c>
      <c r="I144" s="11">
        <f t="shared" si="136"/>
        <v>294.577741935484</v>
      </c>
      <c r="J144" s="11">
        <f t="shared" si="137"/>
        <v>0.232971543631011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0.582825262002772</v>
      </c>
      <c r="P144" s="11">
        <f t="shared" si="140"/>
        <v>0.135781700955934</v>
      </c>
      <c r="Q144" s="15">
        <f t="shared" si="141"/>
        <v>0.0353032422485429</v>
      </c>
      <c r="R144" s="11">
        <f t="shared" si="142"/>
        <v>0.074022</v>
      </c>
      <c r="S144" s="16">
        <f t="shared" si="143"/>
        <v>0.476929051478518</v>
      </c>
      <c r="T144" s="3">
        <v>0.01</v>
      </c>
      <c r="U144" s="17">
        <f t="shared" si="144"/>
        <v>0.00476929051478518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0.0147192905147852</v>
      </c>
      <c r="AU144" s="24">
        <f t="shared" si="148"/>
        <v>28.47</v>
      </c>
      <c r="AV144" s="1">
        <f t="shared" si="149"/>
        <v>0.26</v>
      </c>
      <c r="AW144" s="2">
        <f t="shared" si="150"/>
        <v>2.2</v>
      </c>
      <c r="AX144" s="1">
        <f t="shared" si="151"/>
        <v>1605.99864934352</v>
      </c>
      <c r="AZ144" s="2">
        <f t="shared" si="152"/>
        <v>0.3</v>
      </c>
      <c r="BA144" s="1">
        <f t="shared" si="153"/>
        <v>218.999815819571</v>
      </c>
    </row>
    <row r="145" s="1" customFormat="1" ht="16.8" spans="1:53">
      <c r="A145" s="6"/>
      <c r="B145" s="6"/>
      <c r="C145" s="8">
        <v>6</v>
      </c>
      <c r="D145" s="9">
        <v>26.6920333333333</v>
      </c>
      <c r="E145" s="12">
        <f t="shared" si="154"/>
        <v>21.4277419354839</v>
      </c>
      <c r="F145" s="8" t="s">
        <v>109</v>
      </c>
      <c r="G145" s="6">
        <v>7</v>
      </c>
      <c r="H145" s="11">
        <f t="shared" si="135"/>
        <v>26.6920333333333</v>
      </c>
      <c r="I145" s="11">
        <f t="shared" si="136"/>
        <v>299.842033333333</v>
      </c>
      <c r="J145" s="11">
        <f t="shared" si="137"/>
        <v>0.416226913076427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0.731743561046838</v>
      </c>
      <c r="P145" s="11">
        <f t="shared" si="140"/>
        <v>0.304571363578077</v>
      </c>
      <c r="Q145" s="15">
        <f t="shared" si="141"/>
        <v>0.0791885545303</v>
      </c>
      <c r="R145" s="11">
        <f t="shared" si="142"/>
        <v>0.074022</v>
      </c>
      <c r="S145" s="16">
        <f t="shared" si="143"/>
        <v>1.0697975538394</v>
      </c>
      <c r="T145" s="3">
        <v>0.01</v>
      </c>
      <c r="U145" s="17">
        <f t="shared" si="144"/>
        <v>0.010697975538394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0.025597975538394</v>
      </c>
      <c r="AU145" s="24">
        <f t="shared" si="148"/>
        <v>28.47</v>
      </c>
      <c r="AV145" s="1">
        <f t="shared" si="149"/>
        <v>0.26</v>
      </c>
      <c r="AW145" s="2">
        <f t="shared" si="150"/>
        <v>2.2</v>
      </c>
      <c r="AX145" s="1">
        <f t="shared" si="151"/>
        <v>2792.95487097662</v>
      </c>
      <c r="AZ145" s="2">
        <f t="shared" si="152"/>
        <v>0.3</v>
      </c>
      <c r="BA145" s="1">
        <f t="shared" si="153"/>
        <v>380.857482405903</v>
      </c>
    </row>
    <row r="146" s="1" customFormat="1" ht="16.8" spans="1:53">
      <c r="A146" s="6"/>
      <c r="B146" s="6"/>
      <c r="C146" s="8">
        <v>7</v>
      </c>
      <c r="D146" s="9">
        <v>27.1410967741935</v>
      </c>
      <c r="E146" s="12">
        <f t="shared" si="154"/>
        <v>26.6920333333333</v>
      </c>
      <c r="F146" s="8" t="s">
        <v>109</v>
      </c>
      <c r="G146" s="6">
        <v>8</v>
      </c>
      <c r="H146" s="11">
        <f t="shared" si="135"/>
        <v>27.1410967741935</v>
      </c>
      <c r="I146" s="11">
        <f t="shared" si="136"/>
        <v>300.291096774193</v>
      </c>
      <c r="J146" s="11">
        <f t="shared" si="137"/>
        <v>0.436938159317087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0.711872197468761</v>
      </c>
      <c r="P146" s="11">
        <f t="shared" si="140"/>
        <v>0.31104412763101</v>
      </c>
      <c r="Q146" s="15">
        <f t="shared" si="141"/>
        <v>0.0808714731840626</v>
      </c>
      <c r="R146" s="11">
        <f t="shared" si="142"/>
        <v>0.074022</v>
      </c>
      <c r="S146" s="16">
        <f t="shared" si="143"/>
        <v>1.09253293864071</v>
      </c>
      <c r="T146" s="3">
        <v>0.01</v>
      </c>
      <c r="U146" s="17">
        <f t="shared" si="144"/>
        <v>0.0109253293864071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0.0258253293864071</v>
      </c>
      <c r="AU146" s="24">
        <f t="shared" si="148"/>
        <v>28.47</v>
      </c>
      <c r="AV146" s="1">
        <f t="shared" si="149"/>
        <v>0.26</v>
      </c>
      <c r="AW146" s="2">
        <f t="shared" si="150"/>
        <v>2.2</v>
      </c>
      <c r="AX146" s="1">
        <f t="shared" si="151"/>
        <v>2817.76109193308</v>
      </c>
      <c r="AZ146" s="2">
        <f t="shared" si="152"/>
        <v>0.3</v>
      </c>
      <c r="BA146" s="1">
        <f t="shared" si="153"/>
        <v>384.240148899966</v>
      </c>
    </row>
    <row r="147" s="1" customFormat="1" ht="16.8" spans="1:53">
      <c r="A147" s="6"/>
      <c r="B147" s="6"/>
      <c r="C147" s="8">
        <v>8</v>
      </c>
      <c r="D147" s="9">
        <v>25.2303225806452</v>
      </c>
      <c r="E147" s="12">
        <f t="shared" si="154"/>
        <v>27.1410967741935</v>
      </c>
      <c r="F147" s="8" t="s">
        <v>109</v>
      </c>
      <c r="G147" s="6">
        <v>9</v>
      </c>
      <c r="H147" s="11">
        <f t="shared" si="135"/>
        <v>25.2303225806452</v>
      </c>
      <c r="I147" s="11">
        <f t="shared" si="136"/>
        <v>298.380322580645</v>
      </c>
      <c r="J147" s="11">
        <f t="shared" si="137"/>
        <v>0.355011778365248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0.685528069837751</v>
      </c>
      <c r="P147" s="11">
        <f t="shared" si="140"/>
        <v>0.243370539192396</v>
      </c>
      <c r="Q147" s="15">
        <f t="shared" si="141"/>
        <v>0.0632763401900229</v>
      </c>
      <c r="R147" s="11">
        <f t="shared" si="142"/>
        <v>0.074022</v>
      </c>
      <c r="S147" s="16">
        <f t="shared" si="143"/>
        <v>0.854831539137322</v>
      </c>
      <c r="T147" s="3">
        <v>0.01</v>
      </c>
      <c r="U147" s="17">
        <f t="shared" si="144"/>
        <v>0.00854831539137322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0.0234483153913732</v>
      </c>
      <c r="AU147" s="24">
        <f t="shared" si="148"/>
        <v>28.47</v>
      </c>
      <c r="AV147" s="1">
        <f t="shared" si="149"/>
        <v>0.26</v>
      </c>
      <c r="AW147" s="2">
        <f t="shared" si="150"/>
        <v>2.2</v>
      </c>
      <c r="AX147" s="1">
        <f t="shared" si="151"/>
        <v>2558.40883160094</v>
      </c>
      <c r="AZ147" s="2">
        <f t="shared" si="152"/>
        <v>0.3</v>
      </c>
      <c r="BA147" s="1">
        <f t="shared" si="153"/>
        <v>348.873931581946</v>
      </c>
    </row>
    <row r="148" s="1" customFormat="1" ht="16.8" spans="1:53">
      <c r="A148" s="6"/>
      <c r="B148" s="6"/>
      <c r="C148" s="8">
        <v>9</v>
      </c>
      <c r="D148" s="9">
        <v>22.9218333333333</v>
      </c>
      <c r="E148" s="12">
        <f t="shared" si="154"/>
        <v>25.2303225806452</v>
      </c>
      <c r="F148" s="8" t="s">
        <v>109</v>
      </c>
      <c r="G148" s="6">
        <v>10</v>
      </c>
      <c r="H148" s="11">
        <f t="shared" si="135"/>
        <v>22.9218333333333</v>
      </c>
      <c r="I148" s="11">
        <f t="shared" si="136"/>
        <v>296.071833333333</v>
      </c>
      <c r="J148" s="11">
        <f t="shared" si="137"/>
        <v>0.275260043258639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0.726857530645355</v>
      </c>
      <c r="P148" s="11">
        <f t="shared" si="140"/>
        <v>0.200074835328308</v>
      </c>
      <c r="Q148" s="15">
        <f t="shared" si="141"/>
        <v>0.05201945718536</v>
      </c>
      <c r="R148" s="11">
        <f t="shared" si="142"/>
        <v>0.074022</v>
      </c>
      <c r="S148" s="16">
        <f t="shared" si="143"/>
        <v>0.702756709969468</v>
      </c>
      <c r="T148" s="3">
        <v>0.01</v>
      </c>
      <c r="U148" s="17">
        <f t="shared" si="144"/>
        <v>0.00702756709969468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0.0169775670996947</v>
      </c>
      <c r="AU148" s="24">
        <f t="shared" si="148"/>
        <v>28.47</v>
      </c>
      <c r="AV148" s="1">
        <f t="shared" si="149"/>
        <v>0.26</v>
      </c>
      <c r="AW148" s="2">
        <f t="shared" si="150"/>
        <v>2.2</v>
      </c>
      <c r="AX148" s="1">
        <f t="shared" si="151"/>
        <v>1852.39565751221</v>
      </c>
      <c r="AZ148" s="2">
        <f t="shared" si="152"/>
        <v>0.3</v>
      </c>
      <c r="BA148" s="1">
        <f t="shared" si="153"/>
        <v>252.599407842573</v>
      </c>
    </row>
    <row r="149" s="1" customFormat="1" ht="16.8" spans="1:53">
      <c r="A149" s="6"/>
      <c r="B149" s="6"/>
      <c r="C149" s="8">
        <v>10</v>
      </c>
      <c r="D149" s="9">
        <v>15.0194516129032</v>
      </c>
      <c r="E149" s="12">
        <f t="shared" si="154"/>
        <v>22.9218333333333</v>
      </c>
      <c r="F149" s="8" t="s">
        <v>109</v>
      </c>
      <c r="G149" s="6">
        <v>11</v>
      </c>
      <c r="H149" s="11">
        <f t="shared" si="135"/>
        <v>15.0194516129032</v>
      </c>
      <c r="I149" s="11">
        <f t="shared" si="136"/>
        <v>288.169451612903</v>
      </c>
      <c r="J149" s="11">
        <f t="shared" si="137"/>
        <v>0.111706828552524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0.500443560551195</v>
      </c>
      <c r="O149" s="11">
        <f t="shared" si="155"/>
        <v>0.311039134765852</v>
      </c>
      <c r="P149" s="11">
        <f t="shared" si="140"/>
        <v>0.0347451953004144</v>
      </c>
      <c r="Q149" s="15">
        <f t="shared" si="141"/>
        <v>0.00903375077810773</v>
      </c>
      <c r="R149" s="11">
        <f t="shared" si="142"/>
        <v>0.074022</v>
      </c>
      <c r="S149" s="16">
        <f t="shared" si="143"/>
        <v>0.122041430630187</v>
      </c>
      <c r="T149" s="3">
        <v>0.01</v>
      </c>
      <c r="U149" s="17">
        <f t="shared" si="144"/>
        <v>0.00122041430630187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0.0111704143063019</v>
      </c>
      <c r="AU149" s="24">
        <f t="shared" si="148"/>
        <v>28.47</v>
      </c>
      <c r="AV149" s="1">
        <f t="shared" si="149"/>
        <v>0.26</v>
      </c>
      <c r="AW149" s="2">
        <f t="shared" si="150"/>
        <v>2.2</v>
      </c>
      <c r="AX149" s="1">
        <f t="shared" si="151"/>
        <v>1218.78634506931</v>
      </c>
      <c r="AZ149" s="2">
        <f t="shared" si="152"/>
        <v>0.3</v>
      </c>
      <c r="BA149" s="1">
        <f t="shared" si="153"/>
        <v>166.198137963996</v>
      </c>
    </row>
    <row r="150" s="1" customFormat="1" ht="16.8" spans="1:54">
      <c r="A150" s="6"/>
      <c r="B150" s="6"/>
      <c r="C150" s="8">
        <v>11</v>
      </c>
      <c r="D150" s="9">
        <v>10.0615666666667</v>
      </c>
      <c r="E150" s="12">
        <f t="shared" si="154"/>
        <v>15.0194516129032</v>
      </c>
      <c r="F150" s="8" t="s">
        <v>111</v>
      </c>
      <c r="G150" s="6">
        <v>12</v>
      </c>
      <c r="H150" s="11">
        <f t="shared" si="135"/>
        <v>10.0615666666667</v>
      </c>
      <c r="I150" s="11">
        <f t="shared" si="136"/>
        <v>283.211566666667</v>
      </c>
      <c r="J150" s="11">
        <f t="shared" si="137"/>
        <v>0.0618294528808151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0.560993939465438</v>
      </c>
      <c r="P150" s="11">
        <f t="shared" si="140"/>
        <v>0.0346859483466011</v>
      </c>
      <c r="Q150" s="15">
        <f t="shared" si="141"/>
        <v>0.0090183465701163</v>
      </c>
      <c r="R150" s="11">
        <f t="shared" si="142"/>
        <v>0.074022</v>
      </c>
      <c r="S150" s="16">
        <f t="shared" si="143"/>
        <v>0.121833327525821</v>
      </c>
      <c r="T150" s="3">
        <v>0.01</v>
      </c>
      <c r="U150" s="17">
        <f t="shared" si="144"/>
        <v>0.00121833327525821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0.00670833327525821</v>
      </c>
      <c r="AU150" s="24">
        <f t="shared" si="148"/>
        <v>28.47</v>
      </c>
      <c r="AV150" s="1">
        <f t="shared" si="149"/>
        <v>0.26</v>
      </c>
      <c r="AW150" s="2">
        <f t="shared" si="150"/>
        <v>2.2</v>
      </c>
      <c r="AX150" s="1">
        <f t="shared" si="151"/>
        <v>731.935698163515</v>
      </c>
      <c r="AY150" s="1">
        <f>SUM(AX139:AX150)</f>
        <v>17449.5126829799</v>
      </c>
      <c r="AZ150" s="2">
        <f t="shared" si="152"/>
        <v>0.3</v>
      </c>
      <c r="BA150" s="1">
        <f t="shared" si="153"/>
        <v>99.8094133859338</v>
      </c>
      <c r="BB150" s="1">
        <f>SUM(BA139:BA150)</f>
        <v>2379.47900222453</v>
      </c>
    </row>
    <row r="151" s="1" customFormat="1" ht="16.8" spans="1:46">
      <c r="A151" s="6"/>
      <c r="B151" s="6"/>
      <c r="C151" s="8">
        <v>12</v>
      </c>
      <c r="D151" s="9">
        <v>4.65467741935484</v>
      </c>
      <c r="E151" s="12">
        <f t="shared" si="154"/>
        <v>10.0615666666667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Y120" sqref="Y120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8.77884615384615" style="1" customWidth="1"/>
    <col min="32" max="32" width="23.1153846153846" style="1" customWidth="1"/>
    <col min="33" max="33" width="15.663461538461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302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4.08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780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4050.22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108423000.169323</v>
      </c>
      <c r="J16" s="10" t="s">
        <v>35</v>
      </c>
      <c r="K16" s="10">
        <f>I16/(10000*1000)</f>
        <v>10.8423000169323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4.05912903225806</v>
      </c>
      <c r="E29" s="8"/>
      <c r="F29" s="8"/>
      <c r="G29" s="6">
        <v>1</v>
      </c>
      <c r="H29" s="11">
        <f t="shared" ref="H29:H40" si="0">E30</f>
        <v>4.05912903225806</v>
      </c>
      <c r="I29" s="11">
        <f t="shared" ref="I29:I40" si="1">H29+273.15</f>
        <v>277.209129032258</v>
      </c>
      <c r="J29" s="11">
        <f t="shared" ref="J29:J40" si="2">EXP(($C$18*(I29-$C$16))/($C$19*I29*$C$16))</f>
        <v>0.0293692454216156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0.0291756531455448</v>
      </c>
      <c r="Q29" s="15">
        <f t="shared" ref="Q29:Q40" si="6">P29*$B$31</f>
        <v>0.00379283490892082</v>
      </c>
      <c r="R29" s="11">
        <f t="shared" ref="R29:R40" si="7">L29*$B$31</f>
        <v>0.129143083333333</v>
      </c>
      <c r="S29" s="16">
        <f t="shared" ref="S29:S40" si="8">Q29/R29</f>
        <v>0.0293692454216157</v>
      </c>
      <c r="T29" s="3">
        <v>0.01</v>
      </c>
      <c r="U29" s="17">
        <f t="shared" ref="U29:U40" si="9">S29*T29</f>
        <v>0.000293692454216157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0.0221936924542162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0.34</v>
      </c>
      <c r="AU29" s="1">
        <f t="shared" ref="AU29:AU40" si="17">AT29*10000*AS29*0.67*AR29*AQ29</f>
        <v>652.911674917522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4.47251612903226</v>
      </c>
      <c r="E30" s="12">
        <f t="shared" ref="E30:E41" si="18">D29</f>
        <v>4.05912903225806</v>
      </c>
      <c r="F30" s="8" t="s">
        <v>109</v>
      </c>
      <c r="G30" s="6">
        <v>2</v>
      </c>
      <c r="H30" s="11">
        <f t="shared" si="0"/>
        <v>4.47251612903226</v>
      </c>
      <c r="I30" s="11">
        <f t="shared" si="1"/>
        <v>277.622516129032</v>
      </c>
      <c r="J30" s="11">
        <f t="shared" si="2"/>
        <v>0.0309461658640739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1.95764101352112</v>
      </c>
      <c r="P30" s="11">
        <f t="shared" si="5"/>
        <v>0.0605814835067384</v>
      </c>
      <c r="Q30" s="15">
        <f t="shared" si="6"/>
        <v>0.00787559285587599</v>
      </c>
      <c r="R30" s="11">
        <f t="shared" si="7"/>
        <v>0.129143083333333</v>
      </c>
      <c r="S30" s="16">
        <f t="shared" si="8"/>
        <v>0.060983466188028</v>
      </c>
      <c r="T30" s="3">
        <v>0.01</v>
      </c>
      <c r="U30" s="17">
        <f t="shared" si="9"/>
        <v>0.00060983466188028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0.0225098346618803</v>
      </c>
      <c r="AR30" s="24">
        <f t="shared" si="15"/>
        <v>99.3408333333333</v>
      </c>
      <c r="AS30" s="1">
        <f t="shared" si="16"/>
        <v>0.13</v>
      </c>
      <c r="AT30" s="2">
        <f>$E$4/12</f>
        <v>0.34</v>
      </c>
      <c r="AU30" s="1">
        <f t="shared" si="17"/>
        <v>662.212197520685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9.4295</v>
      </c>
      <c r="E31" s="12">
        <f t="shared" si="18"/>
        <v>4.47251612903226</v>
      </c>
      <c r="F31" s="8" t="s">
        <v>109</v>
      </c>
      <c r="G31" s="6">
        <v>3</v>
      </c>
      <c r="H31" s="11">
        <f t="shared" si="0"/>
        <v>9.4295</v>
      </c>
      <c r="I31" s="11">
        <f t="shared" si="1"/>
        <v>282.5795</v>
      </c>
      <c r="J31" s="11">
        <f t="shared" si="2"/>
        <v>0.0572529812613543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2.89046786334772</v>
      </c>
      <c r="P31" s="11">
        <f t="shared" si="5"/>
        <v>0.165487902416794</v>
      </c>
      <c r="Q31" s="15">
        <f t="shared" si="6"/>
        <v>0.0215134273141832</v>
      </c>
      <c r="R31" s="11">
        <f t="shared" si="7"/>
        <v>0.129143083333333</v>
      </c>
      <c r="S31" s="16">
        <f t="shared" si="8"/>
        <v>0.166585981679364</v>
      </c>
      <c r="T31" s="3">
        <v>0.01</v>
      </c>
      <c r="U31" s="17">
        <f t="shared" si="9"/>
        <v>0.00166585981679364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0.0235658598167936</v>
      </c>
      <c r="AR31" s="24">
        <f t="shared" si="15"/>
        <v>99.3408333333333</v>
      </c>
      <c r="AS31" s="1">
        <f t="shared" si="16"/>
        <v>0.13</v>
      </c>
      <c r="AT31" s="2">
        <f>$E$4/12</f>
        <v>0.34</v>
      </c>
      <c r="AU31" s="1">
        <f t="shared" si="17"/>
        <v>693.279184416709</v>
      </c>
    </row>
    <row r="32" s="1" customFormat="1" ht="16.8" spans="1:47">
      <c r="A32" s="6"/>
      <c r="B32" s="6"/>
      <c r="C32" s="8">
        <v>3</v>
      </c>
      <c r="D32" s="9">
        <v>11.3590967741935</v>
      </c>
      <c r="E32" s="12">
        <f t="shared" si="18"/>
        <v>9.4295</v>
      </c>
      <c r="F32" s="8" t="s">
        <v>109</v>
      </c>
      <c r="G32" s="6">
        <v>4</v>
      </c>
      <c r="H32" s="11">
        <f t="shared" si="0"/>
        <v>11.3590967741935</v>
      </c>
      <c r="I32" s="11">
        <f t="shared" si="1"/>
        <v>284.509096774193</v>
      </c>
      <c r="J32" s="11">
        <f t="shared" si="2"/>
        <v>0.0723252000221695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3.71838829426426</v>
      </c>
      <c r="P32" s="11">
        <f t="shared" si="5"/>
        <v>0.268933177142756</v>
      </c>
      <c r="Q32" s="15">
        <f t="shared" si="6"/>
        <v>0.0349613130285583</v>
      </c>
      <c r="R32" s="11">
        <f t="shared" si="7"/>
        <v>0.129143083333333</v>
      </c>
      <c r="S32" s="16">
        <f t="shared" si="8"/>
        <v>0.270717657703117</v>
      </c>
      <c r="T32" s="3">
        <v>0.01</v>
      </c>
      <c r="U32" s="17">
        <f t="shared" si="9"/>
        <v>0.00270717657703117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0.0246071765770312</v>
      </c>
      <c r="AR32" s="24">
        <f t="shared" si="15"/>
        <v>99.3408333333333</v>
      </c>
      <c r="AS32" s="1">
        <f t="shared" si="16"/>
        <v>0.13</v>
      </c>
      <c r="AT32" s="2">
        <f>$E$4/12</f>
        <v>0.34</v>
      </c>
      <c r="AU32" s="1">
        <f t="shared" si="17"/>
        <v>723.913468074056</v>
      </c>
    </row>
    <row r="33" s="1" customFormat="1" ht="16.8" spans="1:47">
      <c r="A33" s="6"/>
      <c r="B33" s="6"/>
      <c r="C33" s="8">
        <v>4</v>
      </c>
      <c r="D33" s="9">
        <v>14.8261</v>
      </c>
      <c r="E33" s="12">
        <f t="shared" si="18"/>
        <v>11.3590967741935</v>
      </c>
      <c r="F33" s="8" t="s">
        <v>109</v>
      </c>
      <c r="G33" s="6">
        <v>5</v>
      </c>
      <c r="H33" s="11">
        <f t="shared" si="0"/>
        <v>14.8261</v>
      </c>
      <c r="I33" s="11">
        <f t="shared" si="1"/>
        <v>287.9761</v>
      </c>
      <c r="J33" s="11">
        <f t="shared" si="2"/>
        <v>0.109201169381175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3.27698236126542</v>
      </c>
      <c r="O33" s="11">
        <f t="shared" si="19"/>
        <v>1.16588108918941</v>
      </c>
      <c r="P33" s="11">
        <f t="shared" si="5"/>
        <v>0.127315578298881</v>
      </c>
      <c r="Q33" s="15">
        <f t="shared" si="6"/>
        <v>0.0165510251788545</v>
      </c>
      <c r="R33" s="11">
        <f t="shared" si="7"/>
        <v>0.129143083333333</v>
      </c>
      <c r="S33" s="16">
        <f t="shared" si="8"/>
        <v>0.128160368729423</v>
      </c>
      <c r="T33" s="3">
        <v>0.01</v>
      </c>
      <c r="U33" s="17">
        <f t="shared" si="9"/>
        <v>0.00128160368729423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0.0231816036872942</v>
      </c>
      <c r="AR33" s="24">
        <f t="shared" si="15"/>
        <v>99.3408333333333</v>
      </c>
      <c r="AS33" s="1">
        <f t="shared" si="16"/>
        <v>0.13</v>
      </c>
      <c r="AT33" s="2">
        <f>$E$4/12</f>
        <v>0.34</v>
      </c>
      <c r="AU33" s="1">
        <f t="shared" si="17"/>
        <v>681.974832352431</v>
      </c>
    </row>
    <row r="34" s="1" customFormat="1" ht="16.8" spans="1:47">
      <c r="A34" s="6"/>
      <c r="B34" s="6"/>
      <c r="C34" s="8">
        <v>5</v>
      </c>
      <c r="D34" s="9">
        <v>20.4074838709677</v>
      </c>
      <c r="E34" s="12">
        <f t="shared" si="18"/>
        <v>14.8261</v>
      </c>
      <c r="F34" s="8" t="s">
        <v>111</v>
      </c>
      <c r="G34" s="6">
        <v>6</v>
      </c>
      <c r="H34" s="11">
        <f t="shared" si="0"/>
        <v>20.4074838709677</v>
      </c>
      <c r="I34" s="11">
        <f t="shared" si="1"/>
        <v>293.557483870968</v>
      </c>
      <c r="J34" s="11">
        <f t="shared" si="2"/>
        <v>0.207688510930907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2.03197384422386</v>
      </c>
      <c r="P34" s="11">
        <f t="shared" si="5"/>
        <v>0.422017621957404</v>
      </c>
      <c r="Q34" s="15">
        <f t="shared" si="6"/>
        <v>0.0548622908544625</v>
      </c>
      <c r="R34" s="11">
        <f t="shared" si="7"/>
        <v>0.129143083333333</v>
      </c>
      <c r="S34" s="16">
        <f t="shared" si="8"/>
        <v>0.424817879815187</v>
      </c>
      <c r="T34" s="3">
        <v>0.01</v>
      </c>
      <c r="U34" s="17">
        <f t="shared" si="9"/>
        <v>0.00424817879815187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0.0336981787981519</v>
      </c>
      <c r="AR34" s="24">
        <f t="shared" si="15"/>
        <v>99.3408333333333</v>
      </c>
      <c r="AS34" s="1">
        <f t="shared" si="16"/>
        <v>0.13</v>
      </c>
      <c r="AT34" s="2">
        <f>$E$4/12</f>
        <v>0.34</v>
      </c>
      <c r="AU34" s="1">
        <f t="shared" si="17"/>
        <v>991.359793155632</v>
      </c>
    </row>
    <row r="35" s="1" customFormat="1" ht="16.8" spans="1:47">
      <c r="A35" s="6"/>
      <c r="B35" s="6"/>
      <c r="C35" s="8">
        <v>6</v>
      </c>
      <c r="D35" s="9">
        <v>25.2038333333333</v>
      </c>
      <c r="E35" s="12">
        <f t="shared" si="18"/>
        <v>20.4074838709677</v>
      </c>
      <c r="F35" s="8" t="s">
        <v>109</v>
      </c>
      <c r="G35" s="6">
        <v>7</v>
      </c>
      <c r="H35" s="11">
        <f t="shared" si="0"/>
        <v>25.2038333333333</v>
      </c>
      <c r="I35" s="11">
        <f t="shared" si="1"/>
        <v>298.353833333333</v>
      </c>
      <c r="J35" s="11">
        <f t="shared" si="2"/>
        <v>0.353984714691572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2.60336455559979</v>
      </c>
      <c r="P35" s="11">
        <f t="shared" si="5"/>
        <v>0.921551259452144</v>
      </c>
      <c r="Q35" s="15">
        <f t="shared" si="6"/>
        <v>0.119801663728779</v>
      </c>
      <c r="R35" s="11">
        <f t="shared" si="7"/>
        <v>0.129143083333333</v>
      </c>
      <c r="S35" s="16">
        <f t="shared" si="8"/>
        <v>0.927666125328268</v>
      </c>
      <c r="T35" s="3">
        <v>0.01</v>
      </c>
      <c r="U35" s="17">
        <f t="shared" si="9"/>
        <v>0.00927666125328268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0.0441766612532827</v>
      </c>
      <c r="AR35" s="24">
        <f t="shared" si="15"/>
        <v>99.3408333333333</v>
      </c>
      <c r="AS35" s="1">
        <f t="shared" si="16"/>
        <v>0.13</v>
      </c>
      <c r="AT35" s="2">
        <f>$E$4/12</f>
        <v>0.34</v>
      </c>
      <c r="AU35" s="1">
        <f t="shared" si="17"/>
        <v>1299.62411395249</v>
      </c>
    </row>
    <row r="36" s="1" customFormat="1" ht="16.8" spans="1:47">
      <c r="A36" s="6"/>
      <c r="B36" s="6"/>
      <c r="C36" s="8">
        <v>7</v>
      </c>
      <c r="D36" s="9">
        <v>26.7601290322581</v>
      </c>
      <c r="E36" s="12">
        <f t="shared" si="18"/>
        <v>25.2038333333333</v>
      </c>
      <c r="F36" s="8" t="s">
        <v>109</v>
      </c>
      <c r="G36" s="6">
        <v>8</v>
      </c>
      <c r="H36" s="11">
        <f t="shared" si="0"/>
        <v>26.7601290322581</v>
      </c>
      <c r="I36" s="11">
        <f t="shared" si="1"/>
        <v>299.910129032258</v>
      </c>
      <c r="J36" s="11">
        <f t="shared" si="2"/>
        <v>0.419307149092877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2.67522162948098</v>
      </c>
      <c r="P36" s="11">
        <f t="shared" si="5"/>
        <v>1.12173955464927</v>
      </c>
      <c r="Q36" s="15">
        <f t="shared" si="6"/>
        <v>0.145826142104405</v>
      </c>
      <c r="R36" s="11">
        <f t="shared" si="7"/>
        <v>0.129143083333333</v>
      </c>
      <c r="S36" s="16">
        <f t="shared" si="8"/>
        <v>1.12918275094928</v>
      </c>
      <c r="T36" s="3">
        <v>0.01</v>
      </c>
      <c r="U36" s="17">
        <f t="shared" si="9"/>
        <v>0.0112918275094928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0.0461918275094928</v>
      </c>
      <c r="AR36" s="24">
        <f t="shared" si="15"/>
        <v>99.3408333333333</v>
      </c>
      <c r="AS36" s="1">
        <f t="shared" si="16"/>
        <v>0.13</v>
      </c>
      <c r="AT36" s="2">
        <f>$E$4/12</f>
        <v>0.34</v>
      </c>
      <c r="AU36" s="1">
        <f t="shared" si="17"/>
        <v>1358.90787569217</v>
      </c>
    </row>
    <row r="37" s="1" customFormat="1" ht="16.8" spans="1:47">
      <c r="A37" s="6"/>
      <c r="B37" s="6"/>
      <c r="C37" s="8">
        <v>8</v>
      </c>
      <c r="D37" s="9">
        <v>25.3923225806452</v>
      </c>
      <c r="E37" s="12">
        <f t="shared" si="18"/>
        <v>26.7601290322581</v>
      </c>
      <c r="F37" s="8" t="s">
        <v>109</v>
      </c>
      <c r="G37" s="6">
        <v>9</v>
      </c>
      <c r="H37" s="11">
        <f t="shared" si="0"/>
        <v>25.3923225806452</v>
      </c>
      <c r="I37" s="11">
        <f t="shared" si="1"/>
        <v>298.542322580645</v>
      </c>
      <c r="J37" s="11">
        <f t="shared" si="2"/>
        <v>0.361354099685193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2.54689040816504</v>
      </c>
      <c r="P37" s="11">
        <f t="shared" si="5"/>
        <v>0.920329290439332</v>
      </c>
      <c r="Q37" s="15">
        <f t="shared" si="6"/>
        <v>0.119642807757113</v>
      </c>
      <c r="R37" s="11">
        <f t="shared" si="7"/>
        <v>0.129143083333333</v>
      </c>
      <c r="S37" s="16">
        <f t="shared" si="8"/>
        <v>0.926436048056104</v>
      </c>
      <c r="T37" s="3">
        <v>0.01</v>
      </c>
      <c r="U37" s="17">
        <f t="shared" si="9"/>
        <v>0.00926436048056104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0.044164360480561</v>
      </c>
      <c r="AR37" s="24">
        <f t="shared" si="15"/>
        <v>99.3408333333333</v>
      </c>
      <c r="AS37" s="1">
        <f t="shared" si="16"/>
        <v>0.13</v>
      </c>
      <c r="AT37" s="2">
        <f>$E$4/12</f>
        <v>0.34</v>
      </c>
      <c r="AU37" s="1">
        <f t="shared" si="17"/>
        <v>1299.26224004904</v>
      </c>
    </row>
    <row r="38" s="1" customFormat="1" ht="16.8" spans="1:47">
      <c r="A38" s="6"/>
      <c r="B38" s="6"/>
      <c r="C38" s="8">
        <v>9</v>
      </c>
      <c r="D38" s="9">
        <v>24.5222</v>
      </c>
      <c r="E38" s="12">
        <f t="shared" si="18"/>
        <v>25.3923225806452</v>
      </c>
      <c r="F38" s="8" t="s">
        <v>109</v>
      </c>
      <c r="G38" s="6">
        <v>10</v>
      </c>
      <c r="H38" s="11">
        <f t="shared" si="0"/>
        <v>24.5222</v>
      </c>
      <c r="I38" s="11">
        <f t="shared" si="1"/>
        <v>297.6722</v>
      </c>
      <c r="J38" s="11">
        <f t="shared" si="2"/>
        <v>0.328495598909767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2.61996945105904</v>
      </c>
      <c r="P38" s="11">
        <f t="shared" si="5"/>
        <v>0.860648433950932</v>
      </c>
      <c r="Q38" s="15">
        <f t="shared" si="6"/>
        <v>0.111884296413621</v>
      </c>
      <c r="R38" s="11">
        <f t="shared" si="7"/>
        <v>0.129143083333333</v>
      </c>
      <c r="S38" s="16">
        <f t="shared" si="8"/>
        <v>0.866359184911476</v>
      </c>
      <c r="T38" s="3">
        <v>0.01</v>
      </c>
      <c r="U38" s="17">
        <f t="shared" si="9"/>
        <v>0.00866359184911476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0.0381135918491148</v>
      </c>
      <c r="AR38" s="24">
        <f t="shared" si="15"/>
        <v>99.3408333333333</v>
      </c>
      <c r="AS38" s="1">
        <f t="shared" si="16"/>
        <v>0.13</v>
      </c>
      <c r="AT38" s="2">
        <f>$E$4/12</f>
        <v>0.34</v>
      </c>
      <c r="AU38" s="1">
        <f t="shared" si="17"/>
        <v>1121.2559218194</v>
      </c>
    </row>
    <row r="39" s="1" customFormat="1" ht="16.8" spans="1:47">
      <c r="A39" s="6"/>
      <c r="B39" s="6"/>
      <c r="C39" s="8">
        <v>10</v>
      </c>
      <c r="D39" s="9">
        <v>16.2075483870968</v>
      </c>
      <c r="E39" s="12">
        <f t="shared" si="18"/>
        <v>24.5222</v>
      </c>
      <c r="F39" s="8" t="s">
        <v>109</v>
      </c>
      <c r="G39" s="6">
        <v>11</v>
      </c>
      <c r="H39" s="11">
        <f t="shared" si="0"/>
        <v>16.2075483870968</v>
      </c>
      <c r="I39" s="11">
        <f t="shared" si="1"/>
        <v>289.357548387097</v>
      </c>
      <c r="J39" s="11">
        <f t="shared" si="2"/>
        <v>0.128330946859109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1.6713549662527</v>
      </c>
      <c r="O39" s="11">
        <f t="shared" si="19"/>
        <v>1.08137438418874</v>
      </c>
      <c r="P39" s="11">
        <f t="shared" si="5"/>
        <v>0.138773798632127</v>
      </c>
      <c r="Q39" s="15">
        <f t="shared" si="6"/>
        <v>0.0180405938221765</v>
      </c>
      <c r="R39" s="11">
        <f t="shared" si="7"/>
        <v>0.129143083333333</v>
      </c>
      <c r="S39" s="16">
        <f t="shared" si="8"/>
        <v>0.139694618995673</v>
      </c>
      <c r="T39" s="3">
        <v>0.01</v>
      </c>
      <c r="U39" s="17">
        <f t="shared" si="9"/>
        <v>0.00139694618995673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0.0308469461899567</v>
      </c>
      <c r="AR39" s="24">
        <f t="shared" si="15"/>
        <v>99.3408333333333</v>
      </c>
      <c r="AS39" s="1">
        <f t="shared" si="16"/>
        <v>0.13</v>
      </c>
      <c r="AT39" s="2">
        <f>$E$4/12</f>
        <v>0.34</v>
      </c>
      <c r="AU39" s="1">
        <f t="shared" si="17"/>
        <v>907.479967316084</v>
      </c>
    </row>
    <row r="40" s="1" customFormat="1" ht="16.8" spans="1:48">
      <c r="A40" s="6"/>
      <c r="B40" s="6"/>
      <c r="C40" s="8">
        <v>11</v>
      </c>
      <c r="D40" s="9">
        <v>11.1024333333333</v>
      </c>
      <c r="E40" s="12">
        <f t="shared" si="18"/>
        <v>16.2075483870968</v>
      </c>
      <c r="F40" s="8" t="s">
        <v>111</v>
      </c>
      <c r="G40" s="6">
        <v>12</v>
      </c>
      <c r="H40" s="11">
        <f t="shared" si="0"/>
        <v>11.1024333333333</v>
      </c>
      <c r="I40" s="11">
        <f t="shared" si="1"/>
        <v>284.252433333333</v>
      </c>
      <c r="J40" s="11">
        <f t="shared" si="2"/>
        <v>0.0701244223157702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1.93600891888994</v>
      </c>
      <c r="P40" s="11">
        <f t="shared" si="5"/>
        <v>0.135761507035336</v>
      </c>
      <c r="Q40" s="15">
        <f t="shared" si="6"/>
        <v>0.0176489959145937</v>
      </c>
      <c r="R40" s="11">
        <f t="shared" si="7"/>
        <v>0.129143083333333</v>
      </c>
      <c r="S40" s="16">
        <f t="shared" si="8"/>
        <v>0.136662339624025</v>
      </c>
      <c r="T40" s="3">
        <v>0.01</v>
      </c>
      <c r="U40" s="17">
        <f t="shared" si="9"/>
        <v>0.00136662339624025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0.0232666233962402</v>
      </c>
      <c r="AR40" s="24">
        <f t="shared" si="15"/>
        <v>99.3408333333333</v>
      </c>
      <c r="AS40" s="1">
        <f t="shared" si="16"/>
        <v>0.13</v>
      </c>
      <c r="AT40" s="2">
        <f>$E$4/12</f>
        <v>0.34</v>
      </c>
      <c r="AU40" s="1">
        <f t="shared" si="17"/>
        <v>684.476009688444</v>
      </c>
      <c r="AV40" s="1">
        <f>SUM(AU29:AU40)</f>
        <v>11076.6572789547</v>
      </c>
    </row>
    <row r="41" s="1" customFormat="1" ht="16.8" spans="1:46">
      <c r="A41" s="6"/>
      <c r="B41" s="6"/>
      <c r="C41" s="8">
        <v>12</v>
      </c>
      <c r="D41" s="9">
        <v>6.46367741935484</v>
      </c>
      <c r="E41" s="12">
        <f t="shared" si="18"/>
        <v>11.1024333333333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4.05912903225806</v>
      </c>
      <c r="E44" s="8"/>
      <c r="F44" s="8"/>
      <c r="G44" s="6">
        <v>1</v>
      </c>
      <c r="H44" s="11">
        <f t="shared" ref="H44:H55" si="20">E45</f>
        <v>4.05912903225806</v>
      </c>
      <c r="I44" s="11">
        <f t="shared" ref="I44:I55" si="21">H44+273.15</f>
        <v>277.209129032258</v>
      </c>
      <c r="J44" s="11">
        <f t="shared" ref="J44:J55" si="22">EXP(($C$18*(I44-$C$16))/($C$19*I44*$C$16))</f>
        <v>0.0293692454216156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0.0261759028925522</v>
      </c>
      <c r="Q44" s="15">
        <f t="shared" ref="Q44:Q55" si="26">P44*$B$46</f>
        <v>0.00340286737603178</v>
      </c>
      <c r="R44" s="11">
        <f t="shared" ref="R44:R55" si="27">L44*$B$46</f>
        <v>0.115864991666667</v>
      </c>
      <c r="S44" s="16">
        <f t="shared" ref="S44:S55" si="28">Q44/R44</f>
        <v>0.0293692454216155</v>
      </c>
      <c r="T44" s="3">
        <v>0.01</v>
      </c>
      <c r="U44" s="17">
        <f t="shared" ref="U44:U55" si="29">S44*T44</f>
        <v>0.000293692454216155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0.0193936924542162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25.1666666666667</v>
      </c>
      <c r="AU44" s="1">
        <f t="shared" ref="AU44:AU55" si="37">AT44*10000*AS44*0.67*AR44*AQ44</f>
        <v>37889.0083294066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4.47251612903226</v>
      </c>
      <c r="E45" s="12">
        <f t="shared" ref="E45:E56" si="38">D44</f>
        <v>4.05912903225806</v>
      </c>
      <c r="F45" s="8" t="s">
        <v>109</v>
      </c>
      <c r="G45" s="6">
        <v>2</v>
      </c>
      <c r="H45" s="11">
        <f t="shared" si="20"/>
        <v>4.47251612903226</v>
      </c>
      <c r="I45" s="11">
        <f t="shared" si="21"/>
        <v>277.622516129032</v>
      </c>
      <c r="J45" s="11">
        <f t="shared" si="22"/>
        <v>0.0309461658640739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1.75636243044078</v>
      </c>
      <c r="P45" s="11">
        <f t="shared" si="25"/>
        <v>0.0543526830898484</v>
      </c>
      <c r="Q45" s="15">
        <f t="shared" si="26"/>
        <v>0.00706584880168029</v>
      </c>
      <c r="R45" s="11">
        <f t="shared" si="27"/>
        <v>0.115864991666667</v>
      </c>
      <c r="S45" s="16">
        <f t="shared" si="28"/>
        <v>0.0609834661880277</v>
      </c>
      <c r="T45" s="3">
        <v>0.01</v>
      </c>
      <c r="U45" s="17">
        <f t="shared" si="29"/>
        <v>0.000609834661880277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0.0197098346618803</v>
      </c>
      <c r="AR45" s="24">
        <f t="shared" si="35"/>
        <v>89.1269166666667</v>
      </c>
      <c r="AS45" s="1">
        <f t="shared" si="36"/>
        <v>0.13</v>
      </c>
      <c r="AT45" s="2">
        <f>$E$3/12</f>
        <v>25.1666666666667</v>
      </c>
      <c r="AU45" s="1">
        <f t="shared" si="37"/>
        <v>38506.6480474614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9.4295</v>
      </c>
      <c r="E46" s="12">
        <f t="shared" si="38"/>
        <v>4.47251612903226</v>
      </c>
      <c r="F46" s="8" t="s">
        <v>109</v>
      </c>
      <c r="G46" s="6">
        <v>3</v>
      </c>
      <c r="H46" s="11">
        <f t="shared" si="20"/>
        <v>9.4295</v>
      </c>
      <c r="I46" s="11">
        <f t="shared" si="21"/>
        <v>282.5795</v>
      </c>
      <c r="J46" s="11">
        <f t="shared" si="22"/>
        <v>0.0572529812613543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2.5932789140176</v>
      </c>
      <c r="P46" s="11">
        <f t="shared" si="25"/>
        <v>0.148472949069715</v>
      </c>
      <c r="Q46" s="15">
        <f t="shared" si="26"/>
        <v>0.0193014833790629</v>
      </c>
      <c r="R46" s="11">
        <f t="shared" si="27"/>
        <v>0.115864991666667</v>
      </c>
      <c r="S46" s="16">
        <f t="shared" si="28"/>
        <v>0.166585981679363</v>
      </c>
      <c r="T46" s="3">
        <v>0.01</v>
      </c>
      <c r="U46" s="17">
        <f t="shared" si="29"/>
        <v>0.00166585981679363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0.0207658598167936</v>
      </c>
      <c r="AR46" s="24">
        <f t="shared" si="35"/>
        <v>89.1269166666667</v>
      </c>
      <c r="AS46" s="1">
        <f t="shared" si="36"/>
        <v>0.13</v>
      </c>
      <c r="AT46" s="2">
        <f>$E$3/12</f>
        <v>25.1666666666667</v>
      </c>
      <c r="AU46" s="1">
        <f t="shared" si="37"/>
        <v>40569.7799644511</v>
      </c>
    </row>
    <row r="47" s="1" customFormat="1" ht="16.8" spans="1:47">
      <c r="A47" s="6"/>
      <c r="B47" s="6"/>
      <c r="C47" s="8">
        <v>3</v>
      </c>
      <c r="D47" s="9">
        <v>11.3590967741935</v>
      </c>
      <c r="E47" s="12">
        <f t="shared" si="38"/>
        <v>9.4295</v>
      </c>
      <c r="F47" s="8" t="s">
        <v>109</v>
      </c>
      <c r="G47" s="6">
        <v>4</v>
      </c>
      <c r="H47" s="11">
        <f t="shared" si="20"/>
        <v>11.3590967741935</v>
      </c>
      <c r="I47" s="11">
        <f t="shared" si="21"/>
        <v>284.509096774193</v>
      </c>
      <c r="J47" s="11">
        <f t="shared" si="22"/>
        <v>0.0723252000221695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3.33607513161455</v>
      </c>
      <c r="P47" s="11">
        <f t="shared" si="25"/>
        <v>0.241282301183008</v>
      </c>
      <c r="Q47" s="15">
        <f t="shared" si="26"/>
        <v>0.0313666991537911</v>
      </c>
      <c r="R47" s="11">
        <f t="shared" si="27"/>
        <v>0.115864991666667</v>
      </c>
      <c r="S47" s="16">
        <f t="shared" si="28"/>
        <v>0.270717657703115</v>
      </c>
      <c r="T47" s="3">
        <v>0.01</v>
      </c>
      <c r="U47" s="17">
        <f t="shared" si="29"/>
        <v>0.00270717657703115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0.0218071765770311</v>
      </c>
      <c r="AR47" s="24">
        <f t="shared" si="35"/>
        <v>89.1269166666667</v>
      </c>
      <c r="AS47" s="1">
        <f t="shared" si="36"/>
        <v>0.13</v>
      </c>
      <c r="AT47" s="2">
        <f>$E$3/12</f>
        <v>25.1666666666667</v>
      </c>
      <c r="AU47" s="1">
        <f t="shared" si="37"/>
        <v>42604.1764309998</v>
      </c>
    </row>
    <row r="48" s="1" customFormat="1" ht="16.8" spans="1:47">
      <c r="A48" s="6"/>
      <c r="B48" s="6"/>
      <c r="C48" s="8">
        <v>4</v>
      </c>
      <c r="D48" s="9">
        <v>14.8261</v>
      </c>
      <c r="E48" s="12">
        <f t="shared" si="38"/>
        <v>11.3590967741935</v>
      </c>
      <c r="F48" s="8" t="s">
        <v>109</v>
      </c>
      <c r="G48" s="6">
        <v>5</v>
      </c>
      <c r="H48" s="11">
        <f t="shared" si="20"/>
        <v>14.8261</v>
      </c>
      <c r="I48" s="11">
        <f t="shared" si="21"/>
        <v>287.9761</v>
      </c>
      <c r="J48" s="11">
        <f t="shared" si="22"/>
        <v>0.109201169381175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2.94005318890997</v>
      </c>
      <c r="O48" s="11">
        <f t="shared" si="39"/>
        <v>1.04600880818824</v>
      </c>
      <c r="P48" s="11">
        <f t="shared" si="25"/>
        <v>0.114225385037165</v>
      </c>
      <c r="Q48" s="15">
        <f t="shared" si="26"/>
        <v>0.0148493000548315</v>
      </c>
      <c r="R48" s="11">
        <f t="shared" si="27"/>
        <v>0.115864991666667</v>
      </c>
      <c r="S48" s="16">
        <f t="shared" si="28"/>
        <v>0.128160368729422</v>
      </c>
      <c r="T48" s="3">
        <v>0.01</v>
      </c>
      <c r="U48" s="17">
        <f t="shared" si="29"/>
        <v>0.00128160368729422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0.0203816036872942</v>
      </c>
      <c r="AR48" s="24">
        <f t="shared" si="35"/>
        <v>89.1269166666667</v>
      </c>
      <c r="AS48" s="1">
        <f t="shared" si="36"/>
        <v>0.13</v>
      </c>
      <c r="AT48" s="2">
        <f>$E$3/12</f>
        <v>25.1666666666667</v>
      </c>
      <c r="AU48" s="1">
        <f t="shared" si="37"/>
        <v>39819.0676529302</v>
      </c>
    </row>
    <row r="49" s="1" customFormat="1" ht="16.8" spans="1:47">
      <c r="A49" s="6"/>
      <c r="B49" s="6"/>
      <c r="C49" s="8">
        <v>5</v>
      </c>
      <c r="D49" s="9">
        <v>20.4074838709677</v>
      </c>
      <c r="E49" s="12">
        <f t="shared" si="38"/>
        <v>14.8261</v>
      </c>
      <c r="F49" s="8" t="s">
        <v>111</v>
      </c>
      <c r="G49" s="6">
        <v>6</v>
      </c>
      <c r="H49" s="11">
        <f t="shared" si="20"/>
        <v>20.4074838709677</v>
      </c>
      <c r="I49" s="11">
        <f t="shared" si="21"/>
        <v>293.557483870968</v>
      </c>
      <c r="J49" s="11">
        <f t="shared" si="22"/>
        <v>0.207688510930907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1.82305258981775</v>
      </c>
      <c r="P49" s="11">
        <f t="shared" si="25"/>
        <v>0.378627077727981</v>
      </c>
      <c r="Q49" s="15">
        <f t="shared" si="26"/>
        <v>0.0492215201046375</v>
      </c>
      <c r="R49" s="11">
        <f t="shared" si="27"/>
        <v>0.115864991666667</v>
      </c>
      <c r="S49" s="16">
        <f t="shared" si="28"/>
        <v>0.424817879815185</v>
      </c>
      <c r="T49" s="3">
        <v>0.01</v>
      </c>
      <c r="U49" s="17">
        <f t="shared" si="29"/>
        <v>0.00424817879815185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0.0322981787981518</v>
      </c>
      <c r="AR49" s="24">
        <f t="shared" si="35"/>
        <v>89.1269166666667</v>
      </c>
      <c r="AS49" s="1">
        <f t="shared" si="36"/>
        <v>0.13</v>
      </c>
      <c r="AT49" s="2">
        <f>$E$3/12</f>
        <v>25.1666666666667</v>
      </c>
      <c r="AU49" s="1">
        <f t="shared" si="37"/>
        <v>63100.2047906457</v>
      </c>
    </row>
    <row r="50" s="1" customFormat="1" ht="16.8" spans="1:47">
      <c r="A50" s="6"/>
      <c r="B50" s="6"/>
      <c r="C50" s="8">
        <v>6</v>
      </c>
      <c r="D50" s="9">
        <v>25.2038333333333</v>
      </c>
      <c r="E50" s="12">
        <f t="shared" si="38"/>
        <v>20.4074838709677</v>
      </c>
      <c r="F50" s="8" t="s">
        <v>109</v>
      </c>
      <c r="G50" s="6">
        <v>7</v>
      </c>
      <c r="H50" s="11">
        <f t="shared" si="20"/>
        <v>25.2038333333333</v>
      </c>
      <c r="I50" s="11">
        <f t="shared" si="21"/>
        <v>298.353833333333</v>
      </c>
      <c r="J50" s="11">
        <f t="shared" si="22"/>
        <v>0.353984714691572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2.33569467875643</v>
      </c>
      <c r="P50" s="11">
        <f t="shared" si="25"/>
        <v>0.82680021446622</v>
      </c>
      <c r="Q50" s="15">
        <f t="shared" si="26"/>
        <v>0.107484027880609</v>
      </c>
      <c r="R50" s="11">
        <f t="shared" si="27"/>
        <v>0.115864991666667</v>
      </c>
      <c r="S50" s="16">
        <f t="shared" si="28"/>
        <v>0.927666125328264</v>
      </c>
      <c r="T50" s="3">
        <v>0.01</v>
      </c>
      <c r="U50" s="17">
        <f t="shared" si="29"/>
        <v>0.00927666125328264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0.0433766612532826</v>
      </c>
      <c r="AR50" s="24">
        <f t="shared" si="35"/>
        <v>89.1269166666667</v>
      </c>
      <c r="AS50" s="1">
        <f t="shared" si="36"/>
        <v>0.13</v>
      </c>
      <c r="AT50" s="2">
        <f>$E$3/12</f>
        <v>25.1666666666667</v>
      </c>
      <c r="AU50" s="1">
        <f t="shared" si="37"/>
        <v>84743.9796937783</v>
      </c>
    </row>
    <row r="51" s="1" customFormat="1" ht="16.8" spans="1:47">
      <c r="A51" s="6"/>
      <c r="B51" s="6"/>
      <c r="C51" s="8">
        <v>7</v>
      </c>
      <c r="D51" s="9">
        <v>26.7601290322581</v>
      </c>
      <c r="E51" s="12">
        <f t="shared" si="38"/>
        <v>25.2038333333333</v>
      </c>
      <c r="F51" s="8" t="s">
        <v>109</v>
      </c>
      <c r="G51" s="6">
        <v>8</v>
      </c>
      <c r="H51" s="11">
        <f t="shared" si="20"/>
        <v>26.7601290322581</v>
      </c>
      <c r="I51" s="11">
        <f t="shared" si="21"/>
        <v>299.910129032258</v>
      </c>
      <c r="J51" s="11">
        <f t="shared" si="22"/>
        <v>0.419307149092877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2.40016363095688</v>
      </c>
      <c r="P51" s="11">
        <f t="shared" si="25"/>
        <v>1.00640576945294</v>
      </c>
      <c r="Q51" s="15">
        <f t="shared" si="26"/>
        <v>0.130832750028882</v>
      </c>
      <c r="R51" s="11">
        <f t="shared" si="27"/>
        <v>0.115864991666667</v>
      </c>
      <c r="S51" s="16">
        <f t="shared" si="28"/>
        <v>1.12918275094928</v>
      </c>
      <c r="T51" s="3">
        <v>0.01</v>
      </c>
      <c r="U51" s="17">
        <f t="shared" si="29"/>
        <v>0.0112918275094928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0.0453918275094928</v>
      </c>
      <c r="AR51" s="24">
        <f t="shared" si="35"/>
        <v>89.1269166666667</v>
      </c>
      <c r="AS51" s="1">
        <f t="shared" si="36"/>
        <v>0.13</v>
      </c>
      <c r="AT51" s="2">
        <f>$E$3/12</f>
        <v>25.1666666666667</v>
      </c>
      <c r="AU51" s="1">
        <f t="shared" si="37"/>
        <v>88680.9633933464</v>
      </c>
    </row>
    <row r="52" s="1" customFormat="1" ht="16.8" spans="1:47">
      <c r="A52" s="6"/>
      <c r="B52" s="6"/>
      <c r="C52" s="8">
        <v>8</v>
      </c>
      <c r="D52" s="9">
        <v>25.3923225806452</v>
      </c>
      <c r="E52" s="12">
        <f t="shared" si="38"/>
        <v>26.7601290322581</v>
      </c>
      <c r="F52" s="8" t="s">
        <v>109</v>
      </c>
      <c r="G52" s="6">
        <v>9</v>
      </c>
      <c r="H52" s="11">
        <f t="shared" si="20"/>
        <v>25.3923225806452</v>
      </c>
      <c r="I52" s="11">
        <f t="shared" si="21"/>
        <v>298.542322580645</v>
      </c>
      <c r="J52" s="11">
        <f t="shared" si="22"/>
        <v>0.361354099685193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2.28502702817061</v>
      </c>
      <c r="P52" s="11">
        <f t="shared" si="25"/>
        <v>0.825703884520922</v>
      </c>
      <c r="Q52" s="15">
        <f t="shared" si="26"/>
        <v>0.10734150498772</v>
      </c>
      <c r="R52" s="11">
        <f t="shared" si="27"/>
        <v>0.115864991666667</v>
      </c>
      <c r="S52" s="16">
        <f t="shared" si="28"/>
        <v>0.9264360480561</v>
      </c>
      <c r="T52" s="3">
        <v>0.01</v>
      </c>
      <c r="U52" s="17">
        <f t="shared" si="29"/>
        <v>0.009264360480561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0.02</v>
      </c>
      <c r="AO52" s="3">
        <v>0.35</v>
      </c>
      <c r="AP52" s="3">
        <f t="shared" si="33"/>
        <v>0.007</v>
      </c>
      <c r="AQ52" s="1">
        <f t="shared" si="34"/>
        <v>0.043364360480561</v>
      </c>
      <c r="AR52" s="24">
        <f t="shared" si="35"/>
        <v>89.1269166666667</v>
      </c>
      <c r="AS52" s="1">
        <f t="shared" si="36"/>
        <v>0.13</v>
      </c>
      <c r="AT52" s="2">
        <f>$E$3/12</f>
        <v>25.1666666666667</v>
      </c>
      <c r="AU52" s="1">
        <f t="shared" si="37"/>
        <v>84719.9479586558</v>
      </c>
    </row>
    <row r="53" s="1" customFormat="1" ht="16.8" spans="1:47">
      <c r="A53" s="6"/>
      <c r="B53" s="6"/>
      <c r="C53" s="8">
        <v>9</v>
      </c>
      <c r="D53" s="9">
        <v>24.5222</v>
      </c>
      <c r="E53" s="12">
        <f t="shared" si="38"/>
        <v>25.3923225806452</v>
      </c>
      <c r="F53" s="8" t="s">
        <v>109</v>
      </c>
      <c r="G53" s="6">
        <v>10</v>
      </c>
      <c r="H53" s="11">
        <f t="shared" si="20"/>
        <v>24.5222</v>
      </c>
      <c r="I53" s="11">
        <f t="shared" si="21"/>
        <v>297.6722</v>
      </c>
      <c r="J53" s="11">
        <f t="shared" si="22"/>
        <v>0.328495598909767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2.35059231031635</v>
      </c>
      <c r="P53" s="11">
        <f t="shared" si="25"/>
        <v>0.772159228770062</v>
      </c>
      <c r="Q53" s="15">
        <f t="shared" si="26"/>
        <v>0.100380699740108</v>
      </c>
      <c r="R53" s="11">
        <f t="shared" si="27"/>
        <v>0.115864991666667</v>
      </c>
      <c r="S53" s="16">
        <f t="shared" si="28"/>
        <v>0.866359184911472</v>
      </c>
      <c r="T53" s="3">
        <v>0.01</v>
      </c>
      <c r="U53" s="17">
        <f t="shared" si="29"/>
        <v>0.00866359184911472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0.0367135918491147</v>
      </c>
      <c r="AR53" s="24">
        <f t="shared" si="35"/>
        <v>89.1269166666667</v>
      </c>
      <c r="AS53" s="1">
        <f t="shared" si="36"/>
        <v>0.13</v>
      </c>
      <c r="AT53" s="2">
        <f>$E$3/12</f>
        <v>25.1666666666667</v>
      </c>
      <c r="AU53" s="1">
        <f t="shared" si="37"/>
        <v>71726.49513018</v>
      </c>
    </row>
    <row r="54" s="1" customFormat="1" ht="16.8" spans="1:47">
      <c r="A54" s="6"/>
      <c r="B54" s="6"/>
      <c r="C54" s="8">
        <v>10</v>
      </c>
      <c r="D54" s="9">
        <v>16.2075483870968</v>
      </c>
      <c r="E54" s="12">
        <f t="shared" si="38"/>
        <v>24.5222</v>
      </c>
      <c r="F54" s="8" t="s">
        <v>109</v>
      </c>
      <c r="G54" s="6">
        <v>11</v>
      </c>
      <c r="H54" s="11">
        <f t="shared" si="20"/>
        <v>16.2075483870968</v>
      </c>
      <c r="I54" s="11">
        <f t="shared" si="21"/>
        <v>289.357548387097</v>
      </c>
      <c r="J54" s="11">
        <f t="shared" si="22"/>
        <v>0.128330946859109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1.49951142746898</v>
      </c>
      <c r="O54" s="11">
        <f t="shared" si="39"/>
        <v>0.970190820743981</v>
      </c>
      <c r="P54" s="11">
        <f t="shared" si="25"/>
        <v>0.124505506660091</v>
      </c>
      <c r="Q54" s="15">
        <f t="shared" si="26"/>
        <v>0.0161857158658118</v>
      </c>
      <c r="R54" s="11">
        <f t="shared" si="27"/>
        <v>0.115864991666667</v>
      </c>
      <c r="S54" s="16">
        <f t="shared" si="28"/>
        <v>0.139694618995673</v>
      </c>
      <c r="T54" s="3">
        <v>0.01</v>
      </c>
      <c r="U54" s="17">
        <f t="shared" si="29"/>
        <v>0.00139694618995673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0.0294469461899567</v>
      </c>
      <c r="AR54" s="24">
        <f t="shared" si="35"/>
        <v>89.1269166666667</v>
      </c>
      <c r="AS54" s="1">
        <f t="shared" si="36"/>
        <v>0.13</v>
      </c>
      <c r="AT54" s="2">
        <f>$E$3/12</f>
        <v>25.1666666666667</v>
      </c>
      <c r="AU54" s="1">
        <f t="shared" si="37"/>
        <v>57529.8175992424</v>
      </c>
    </row>
    <row r="55" s="1" customFormat="1" ht="16.8" spans="1:48">
      <c r="A55" s="6"/>
      <c r="B55" s="6"/>
      <c r="C55" s="8">
        <v>11</v>
      </c>
      <c r="D55" s="9">
        <v>11.1024333333333</v>
      </c>
      <c r="E55" s="12">
        <f t="shared" si="38"/>
        <v>16.2075483870968</v>
      </c>
      <c r="F55" s="8" t="s">
        <v>111</v>
      </c>
      <c r="G55" s="6">
        <v>12</v>
      </c>
      <c r="H55" s="11">
        <f t="shared" si="20"/>
        <v>11.1024333333333</v>
      </c>
      <c r="I55" s="11">
        <f t="shared" si="21"/>
        <v>284.252433333333</v>
      </c>
      <c r="J55" s="11">
        <f t="shared" si="22"/>
        <v>0.0701244223157702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1.73695448075056</v>
      </c>
      <c r="P55" s="11">
        <f t="shared" si="25"/>
        <v>0.121802929551421</v>
      </c>
      <c r="Q55" s="15">
        <f t="shared" si="26"/>
        <v>0.0158343808416848</v>
      </c>
      <c r="R55" s="11">
        <f t="shared" si="27"/>
        <v>0.115864991666667</v>
      </c>
      <c r="S55" s="16">
        <f t="shared" si="28"/>
        <v>0.136662339624024</v>
      </c>
      <c r="T55" s="3">
        <v>0.01</v>
      </c>
      <c r="U55" s="17">
        <f t="shared" si="29"/>
        <v>0.00136662339624024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0.0204666233962402</v>
      </c>
      <c r="AR55" s="24">
        <f t="shared" si="35"/>
        <v>89.1269166666667</v>
      </c>
      <c r="AS55" s="1">
        <f t="shared" si="36"/>
        <v>0.13</v>
      </c>
      <c r="AT55" s="2">
        <f>$E$3/12</f>
        <v>25.1666666666667</v>
      </c>
      <c r="AU55" s="1">
        <f t="shared" si="37"/>
        <v>39985.1686916068</v>
      </c>
      <c r="AV55" s="1">
        <f>SUM(AU44:AU55)</f>
        <v>689875.257682705</v>
      </c>
    </row>
    <row r="56" s="1" customFormat="1" ht="16.8" spans="1:46">
      <c r="A56" s="6"/>
      <c r="B56" s="6"/>
      <c r="C56" s="8">
        <v>12</v>
      </c>
      <c r="D56" s="9">
        <v>6.46367741935484</v>
      </c>
      <c r="E56" s="12">
        <f t="shared" si="38"/>
        <v>11.1024333333333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4.05912903225806</v>
      </c>
      <c r="E60" s="8"/>
      <c r="F60" s="8"/>
      <c r="G60" s="6">
        <v>1</v>
      </c>
      <c r="H60" s="11">
        <f t="shared" ref="H60:H71" si="40">E61</f>
        <v>4.05912903225806</v>
      </c>
      <c r="I60" s="11">
        <f t="shared" ref="I60:I71" si="41">H60+273.15</f>
        <v>277.209129032258</v>
      </c>
      <c r="J60" s="11">
        <f t="shared" ref="J60:J71" si="42">EXP(($C$18*(I60-$C$16))/($C$19*I60*$C$16))</f>
        <v>0.0293692454216156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0.0405207479082031</v>
      </c>
      <c r="Q60" s="15">
        <f t="shared" ref="Q60:Q71" si="46">P60*$B$62</f>
        <v>0.00405207479082031</v>
      </c>
      <c r="R60" s="11">
        <f t="shared" ref="R60:R71" si="47">L60*$B$62</f>
        <v>0.13797</v>
      </c>
      <c r="S60" s="16">
        <f t="shared" ref="S60:S71" si="48">Q60/R60</f>
        <v>0.0293692454216156</v>
      </c>
      <c r="T60" s="3">
        <v>0.01</v>
      </c>
      <c r="U60" s="17">
        <f t="shared" ref="U60:U71" si="49">S60*T60</f>
        <v>0.000293692454216156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0.0125936924542162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2.08333333333333</v>
      </c>
      <c r="AU60" s="1">
        <f t="shared" ref="AU60:AU71" si="57">AT60*10000*AS60*0.67*AR60*AQ60</f>
        <v>2425.33264812187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4.47251612903226</v>
      </c>
      <c r="E61" s="12">
        <f t="shared" ref="E61:E72" si="58">D60</f>
        <v>4.05912903225806</v>
      </c>
      <c r="F61" s="8" t="s">
        <v>109</v>
      </c>
      <c r="G61" s="6">
        <v>2</v>
      </c>
      <c r="H61" s="11">
        <f t="shared" si="40"/>
        <v>4.47251612903226</v>
      </c>
      <c r="I61" s="11">
        <f t="shared" si="41"/>
        <v>277.622516129032</v>
      </c>
      <c r="J61" s="11">
        <f t="shared" si="42"/>
        <v>0.0309461658640739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2.7188792520918</v>
      </c>
      <c r="P61" s="11">
        <f t="shared" si="45"/>
        <v>0.084138888299622</v>
      </c>
      <c r="Q61" s="15">
        <f t="shared" si="46"/>
        <v>0.0084138888299622</v>
      </c>
      <c r="R61" s="11">
        <f t="shared" si="47"/>
        <v>0.13797</v>
      </c>
      <c r="S61" s="16">
        <f t="shared" si="48"/>
        <v>0.0609834661880278</v>
      </c>
      <c r="T61" s="3">
        <v>0.01</v>
      </c>
      <c r="U61" s="17">
        <f t="shared" si="49"/>
        <v>0.000609834661880278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0.0129098346618803</v>
      </c>
      <c r="AR61" s="24">
        <f t="shared" si="55"/>
        <v>137.97</v>
      </c>
      <c r="AS61" s="1">
        <f t="shared" si="56"/>
        <v>0.1</v>
      </c>
      <c r="AT61" s="2">
        <f>$E$5/12</f>
        <v>2.08333333333333</v>
      </c>
      <c r="AU61" s="1">
        <f t="shared" si="57"/>
        <v>2486.21630241822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9.4295</v>
      </c>
      <c r="E62" s="12">
        <f t="shared" si="58"/>
        <v>4.47251612903226</v>
      </c>
      <c r="F62" s="8" t="s">
        <v>109</v>
      </c>
      <c r="G62" s="6">
        <v>3</v>
      </c>
      <c r="H62" s="11">
        <f t="shared" si="40"/>
        <v>9.4295</v>
      </c>
      <c r="I62" s="11">
        <f t="shared" si="41"/>
        <v>282.5795</v>
      </c>
      <c r="J62" s="11">
        <f t="shared" si="42"/>
        <v>0.0572529812613543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4.01444036379217</v>
      </c>
      <c r="P62" s="11">
        <f t="shared" si="45"/>
        <v>0.229838678923018</v>
      </c>
      <c r="Q62" s="15">
        <f t="shared" si="46"/>
        <v>0.0229838678923018</v>
      </c>
      <c r="R62" s="11">
        <f t="shared" si="47"/>
        <v>0.13797</v>
      </c>
      <c r="S62" s="16">
        <f t="shared" si="48"/>
        <v>0.166585981679363</v>
      </c>
      <c r="T62" s="3">
        <v>0.01</v>
      </c>
      <c r="U62" s="17">
        <f t="shared" si="49"/>
        <v>0.00166585981679363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0.0139658598167936</v>
      </c>
      <c r="AR62" s="24">
        <f t="shared" si="55"/>
        <v>137.97</v>
      </c>
      <c r="AS62" s="1">
        <f t="shared" si="56"/>
        <v>0.1</v>
      </c>
      <c r="AT62" s="2">
        <f>$E$5/12</f>
        <v>2.08333333333333</v>
      </c>
      <c r="AU62" s="1">
        <f t="shared" si="57"/>
        <v>2689.58892683005</v>
      </c>
    </row>
    <row r="63" s="1" customFormat="1" ht="16.8" spans="1:47">
      <c r="A63" s="6"/>
      <c r="B63" s="6"/>
      <c r="C63" s="8">
        <v>3</v>
      </c>
      <c r="D63" s="9">
        <v>11.3590967741935</v>
      </c>
      <c r="E63" s="12">
        <f t="shared" si="58"/>
        <v>9.4295</v>
      </c>
      <c r="F63" s="8" t="s">
        <v>109</v>
      </c>
      <c r="G63" s="6">
        <v>4</v>
      </c>
      <c r="H63" s="11">
        <f t="shared" si="40"/>
        <v>11.3590967741935</v>
      </c>
      <c r="I63" s="11">
        <f t="shared" si="41"/>
        <v>284.509096774193</v>
      </c>
      <c r="J63" s="11">
        <f t="shared" si="42"/>
        <v>0.0723252000221695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5.16430168486916</v>
      </c>
      <c r="P63" s="11">
        <f t="shared" si="45"/>
        <v>0.373509152332989</v>
      </c>
      <c r="Q63" s="15">
        <f t="shared" si="46"/>
        <v>0.0373509152332989</v>
      </c>
      <c r="R63" s="11">
        <f t="shared" si="47"/>
        <v>0.13797</v>
      </c>
      <c r="S63" s="16">
        <f t="shared" si="48"/>
        <v>0.270717657703116</v>
      </c>
      <c r="T63" s="3">
        <v>0.01</v>
      </c>
      <c r="U63" s="17">
        <f t="shared" si="49"/>
        <v>0.00270717657703116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0.0150071765770312</v>
      </c>
      <c r="AR63" s="24">
        <f t="shared" si="55"/>
        <v>137.97</v>
      </c>
      <c r="AS63" s="1">
        <f t="shared" si="56"/>
        <v>0.1</v>
      </c>
      <c r="AT63" s="2">
        <f>$E$5/12</f>
        <v>2.08333333333333</v>
      </c>
      <c r="AU63" s="1">
        <f t="shared" si="57"/>
        <v>2890.12896263146</v>
      </c>
    </row>
    <row r="64" s="1" customFormat="1" ht="16.8" spans="1:47">
      <c r="A64" s="6"/>
      <c r="B64" s="6"/>
      <c r="C64" s="8">
        <v>4</v>
      </c>
      <c r="D64" s="9">
        <v>14.8261</v>
      </c>
      <c r="E64" s="12">
        <f t="shared" si="58"/>
        <v>11.3590967741935</v>
      </c>
      <c r="F64" s="8" t="s">
        <v>109</v>
      </c>
      <c r="G64" s="6">
        <v>5</v>
      </c>
      <c r="H64" s="11">
        <f t="shared" si="40"/>
        <v>14.8261</v>
      </c>
      <c r="I64" s="11">
        <f t="shared" si="41"/>
        <v>287.9761</v>
      </c>
      <c r="J64" s="11">
        <f t="shared" si="42"/>
        <v>0.109201169381175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4.55125290590936</v>
      </c>
      <c r="O64" s="11">
        <f t="shared" si="59"/>
        <v>1.61923962662681</v>
      </c>
      <c r="P64" s="11">
        <f t="shared" si="45"/>
        <v>0.176822860735984</v>
      </c>
      <c r="Q64" s="15">
        <f t="shared" si="46"/>
        <v>0.0176822860735984</v>
      </c>
      <c r="R64" s="11">
        <f t="shared" si="47"/>
        <v>0.13797</v>
      </c>
      <c r="S64" s="16">
        <f t="shared" si="48"/>
        <v>0.128160368729423</v>
      </c>
      <c r="T64" s="3">
        <v>0.01</v>
      </c>
      <c r="U64" s="17">
        <f t="shared" si="49"/>
        <v>0.00128160368729423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0.0135816036872942</v>
      </c>
      <c r="AR64" s="24">
        <f t="shared" si="55"/>
        <v>137.97</v>
      </c>
      <c r="AS64" s="1">
        <f t="shared" si="56"/>
        <v>0.1</v>
      </c>
      <c r="AT64" s="2">
        <f>$E$5/12</f>
        <v>2.08333333333333</v>
      </c>
      <c r="AU64" s="1">
        <f t="shared" si="57"/>
        <v>2615.58768061065</v>
      </c>
    </row>
    <row r="65" s="1" customFormat="1" ht="16.8" spans="1:47">
      <c r="A65" s="6"/>
      <c r="B65" s="6"/>
      <c r="C65" s="8">
        <v>5</v>
      </c>
      <c r="D65" s="9">
        <v>20.4074838709677</v>
      </c>
      <c r="E65" s="12">
        <f t="shared" si="58"/>
        <v>14.8261</v>
      </c>
      <c r="F65" s="8" t="s">
        <v>111</v>
      </c>
      <c r="G65" s="6">
        <v>6</v>
      </c>
      <c r="H65" s="11">
        <f t="shared" si="40"/>
        <v>20.4074838709677</v>
      </c>
      <c r="I65" s="11">
        <f t="shared" si="41"/>
        <v>293.557483870968</v>
      </c>
      <c r="J65" s="11">
        <f t="shared" si="42"/>
        <v>0.207688510930907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2.82211676589082</v>
      </c>
      <c r="P65" s="11">
        <f t="shared" si="45"/>
        <v>0.586121228781011</v>
      </c>
      <c r="Q65" s="15">
        <f t="shared" si="46"/>
        <v>0.0586121228781011</v>
      </c>
      <c r="R65" s="11">
        <f t="shared" si="47"/>
        <v>0.13797</v>
      </c>
      <c r="S65" s="16">
        <f t="shared" si="48"/>
        <v>0.424817879815185</v>
      </c>
      <c r="T65" s="3">
        <v>0.01</v>
      </c>
      <c r="U65" s="17">
        <f t="shared" si="49"/>
        <v>0.00424817879815185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0.0222981787981519</v>
      </c>
      <c r="AR65" s="24">
        <f t="shared" si="55"/>
        <v>137.97</v>
      </c>
      <c r="AS65" s="1">
        <f t="shared" si="56"/>
        <v>0.1</v>
      </c>
      <c r="AT65" s="2">
        <f>$E$5/12</f>
        <v>2.08333333333333</v>
      </c>
      <c r="AU65" s="1">
        <f t="shared" si="57"/>
        <v>4294.25295475683</v>
      </c>
    </row>
    <row r="66" s="1" customFormat="1" ht="16.8" spans="1:47">
      <c r="A66" s="6"/>
      <c r="B66" s="6"/>
      <c r="C66" s="8">
        <v>6</v>
      </c>
      <c r="D66" s="9">
        <v>25.2038333333333</v>
      </c>
      <c r="E66" s="12">
        <f t="shared" si="58"/>
        <v>20.4074838709677</v>
      </c>
      <c r="F66" s="8" t="s">
        <v>109</v>
      </c>
      <c r="G66" s="6">
        <v>7</v>
      </c>
      <c r="H66" s="11">
        <f t="shared" si="40"/>
        <v>25.2038333333333</v>
      </c>
      <c r="I66" s="11">
        <f t="shared" si="41"/>
        <v>298.353833333333</v>
      </c>
      <c r="J66" s="11">
        <f t="shared" si="42"/>
        <v>0.353984714691572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3.61569553710981</v>
      </c>
      <c r="P66" s="11">
        <f t="shared" si="45"/>
        <v>1.27990095311541</v>
      </c>
      <c r="Q66" s="15">
        <f t="shared" si="46"/>
        <v>0.127990095311541</v>
      </c>
      <c r="R66" s="11">
        <f t="shared" si="47"/>
        <v>0.13797</v>
      </c>
      <c r="S66" s="16">
        <f t="shared" si="48"/>
        <v>0.927666125328266</v>
      </c>
      <c r="T66" s="3">
        <v>0.01</v>
      </c>
      <c r="U66" s="17">
        <f t="shared" si="49"/>
        <v>0.00927666125328266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0.0324766612532827</v>
      </c>
      <c r="AR66" s="24">
        <f t="shared" si="55"/>
        <v>137.97</v>
      </c>
      <c r="AS66" s="1">
        <f t="shared" si="56"/>
        <v>0.1</v>
      </c>
      <c r="AT66" s="2">
        <f>$E$5/12</f>
        <v>2.08333333333333</v>
      </c>
      <c r="AU66" s="1">
        <f t="shared" si="57"/>
        <v>6254.45691372359</v>
      </c>
    </row>
    <row r="67" s="1" customFormat="1" ht="16.8" spans="1:47">
      <c r="A67" s="6"/>
      <c r="B67" s="6"/>
      <c r="C67" s="8">
        <v>7</v>
      </c>
      <c r="D67" s="9">
        <v>26.7601290322581</v>
      </c>
      <c r="E67" s="12">
        <f t="shared" si="58"/>
        <v>25.2038333333333</v>
      </c>
      <c r="F67" s="8" t="s">
        <v>109</v>
      </c>
      <c r="G67" s="6">
        <v>8</v>
      </c>
      <c r="H67" s="11">
        <f t="shared" si="40"/>
        <v>26.7601290322581</v>
      </c>
      <c r="I67" s="11">
        <f t="shared" si="41"/>
        <v>299.910129032258</v>
      </c>
      <c r="J67" s="11">
        <f t="shared" si="42"/>
        <v>0.419307149092877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3.7154945839944</v>
      </c>
      <c r="P67" s="11">
        <f t="shared" si="45"/>
        <v>1.55793344148472</v>
      </c>
      <c r="Q67" s="15">
        <f t="shared" si="46"/>
        <v>0.155793344148472</v>
      </c>
      <c r="R67" s="11">
        <f t="shared" si="47"/>
        <v>0.13797</v>
      </c>
      <c r="S67" s="16">
        <f t="shared" si="48"/>
        <v>1.12918275094928</v>
      </c>
      <c r="T67" s="3">
        <v>0.01</v>
      </c>
      <c r="U67" s="17">
        <f t="shared" si="49"/>
        <v>0.0112918275094928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0.0344918275094928</v>
      </c>
      <c r="AR67" s="24">
        <f t="shared" si="55"/>
        <v>137.97</v>
      </c>
      <c r="AS67" s="1">
        <f t="shared" si="56"/>
        <v>0.1</v>
      </c>
      <c r="AT67" s="2">
        <f>$E$5/12</f>
        <v>2.08333333333333</v>
      </c>
      <c r="AU67" s="1">
        <f t="shared" si="57"/>
        <v>6642.54392873909</v>
      </c>
    </row>
    <row r="68" s="1" customFormat="1" ht="16.8" spans="1:47">
      <c r="A68" s="6"/>
      <c r="B68" s="6"/>
      <c r="C68" s="8">
        <v>8</v>
      </c>
      <c r="D68" s="9">
        <v>25.3923225806452</v>
      </c>
      <c r="E68" s="12">
        <f t="shared" si="58"/>
        <v>26.7601290322581</v>
      </c>
      <c r="F68" s="8" t="s">
        <v>109</v>
      </c>
      <c r="G68" s="6">
        <v>9</v>
      </c>
      <c r="H68" s="11">
        <f t="shared" si="40"/>
        <v>25.3923225806452</v>
      </c>
      <c r="I68" s="11">
        <f t="shared" si="41"/>
        <v>298.542322580645</v>
      </c>
      <c r="J68" s="11">
        <f t="shared" si="42"/>
        <v>0.361354099685193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3.53726114250968</v>
      </c>
      <c r="P68" s="11">
        <f t="shared" si="45"/>
        <v>1.278203815503</v>
      </c>
      <c r="Q68" s="15">
        <f t="shared" si="46"/>
        <v>0.1278203815503</v>
      </c>
      <c r="R68" s="11">
        <f t="shared" si="47"/>
        <v>0.13797</v>
      </c>
      <c r="S68" s="16">
        <f t="shared" si="48"/>
        <v>0.926436048056102</v>
      </c>
      <c r="T68" s="3">
        <v>0.01</v>
      </c>
      <c r="U68" s="17">
        <f t="shared" si="49"/>
        <v>0.00926436048056102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0.032464360480561</v>
      </c>
      <c r="AR68" s="24">
        <f t="shared" si="55"/>
        <v>137.97</v>
      </c>
      <c r="AS68" s="1">
        <f t="shared" si="56"/>
        <v>0.1</v>
      </c>
      <c r="AT68" s="2">
        <f>$E$5/12</f>
        <v>2.08333333333333</v>
      </c>
      <c r="AU68" s="1">
        <f t="shared" si="57"/>
        <v>6252.08799247294</v>
      </c>
    </row>
    <row r="69" s="1" customFormat="1" ht="16.8" spans="1:47">
      <c r="A69" s="6"/>
      <c r="B69" s="6"/>
      <c r="C69" s="8">
        <v>9</v>
      </c>
      <c r="D69" s="9">
        <v>24.5222</v>
      </c>
      <c r="E69" s="12">
        <f t="shared" si="58"/>
        <v>25.3923225806452</v>
      </c>
      <c r="F69" s="8" t="s">
        <v>109</v>
      </c>
      <c r="G69" s="6">
        <v>10</v>
      </c>
      <c r="H69" s="11">
        <f t="shared" si="40"/>
        <v>24.5222</v>
      </c>
      <c r="I69" s="11">
        <f t="shared" si="41"/>
        <v>297.6722</v>
      </c>
      <c r="J69" s="11">
        <f t="shared" si="42"/>
        <v>0.328495598909767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3.63875732700668</v>
      </c>
      <c r="P69" s="11">
        <f t="shared" si="45"/>
        <v>1.19531576742236</v>
      </c>
      <c r="Q69" s="15">
        <f t="shared" si="46"/>
        <v>0.119531576742236</v>
      </c>
      <c r="R69" s="11">
        <f t="shared" si="47"/>
        <v>0.13797</v>
      </c>
      <c r="S69" s="16">
        <f t="shared" si="48"/>
        <v>0.866359184911474</v>
      </c>
      <c r="T69" s="3">
        <v>0.01</v>
      </c>
      <c r="U69" s="17">
        <f t="shared" si="49"/>
        <v>0.00866359184911474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0.0267135918491147</v>
      </c>
      <c r="AR69" s="24">
        <f t="shared" si="55"/>
        <v>137.97</v>
      </c>
      <c r="AS69" s="1">
        <f t="shared" si="56"/>
        <v>0.1</v>
      </c>
      <c r="AT69" s="2">
        <f>$E$5/12</f>
        <v>2.08333333333333</v>
      </c>
      <c r="AU69" s="1">
        <f t="shared" si="57"/>
        <v>5144.58699827705</v>
      </c>
    </row>
    <row r="70" s="1" customFormat="1" ht="16.8" spans="1:47">
      <c r="A70" s="6"/>
      <c r="B70" s="6"/>
      <c r="C70" s="8">
        <v>10</v>
      </c>
      <c r="D70" s="9">
        <v>16.2075483870968</v>
      </c>
      <c r="E70" s="12">
        <f t="shared" si="58"/>
        <v>24.5222</v>
      </c>
      <c r="F70" s="8" t="s">
        <v>109</v>
      </c>
      <c r="G70" s="6">
        <v>11</v>
      </c>
      <c r="H70" s="11">
        <f t="shared" si="40"/>
        <v>16.2075483870968</v>
      </c>
      <c r="I70" s="11">
        <f t="shared" si="41"/>
        <v>289.357548387097</v>
      </c>
      <c r="J70" s="11">
        <f t="shared" si="42"/>
        <v>0.128330946859109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2.3212694816051</v>
      </c>
      <c r="O70" s="11">
        <f t="shared" si="59"/>
        <v>1.50187207797922</v>
      </c>
      <c r="P70" s="11">
        <f t="shared" si="45"/>
        <v>0.19273666582833</v>
      </c>
      <c r="Q70" s="15">
        <f t="shared" si="46"/>
        <v>0.019273666582833</v>
      </c>
      <c r="R70" s="11">
        <f t="shared" si="47"/>
        <v>0.13797</v>
      </c>
      <c r="S70" s="16">
        <f t="shared" si="48"/>
        <v>0.139694618995673</v>
      </c>
      <c r="T70" s="3">
        <v>0.01</v>
      </c>
      <c r="U70" s="17">
        <f t="shared" si="49"/>
        <v>0.00139694618995673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0.0194469461899567</v>
      </c>
      <c r="AR70" s="24">
        <f t="shared" si="55"/>
        <v>137.97</v>
      </c>
      <c r="AS70" s="1">
        <f t="shared" si="56"/>
        <v>0.1</v>
      </c>
      <c r="AT70" s="2">
        <f>$E$5/12</f>
        <v>2.08333333333333</v>
      </c>
      <c r="AU70" s="1">
        <f t="shared" si="57"/>
        <v>3745.15366896871</v>
      </c>
    </row>
    <row r="71" s="1" customFormat="1" ht="16.8" spans="1:48">
      <c r="A71" s="6"/>
      <c r="B71" s="6"/>
      <c r="C71" s="8">
        <v>11</v>
      </c>
      <c r="D71" s="9">
        <v>11.1024333333333</v>
      </c>
      <c r="E71" s="12">
        <f t="shared" si="58"/>
        <v>16.2075483870968</v>
      </c>
      <c r="F71" s="8" t="s">
        <v>111</v>
      </c>
      <c r="G71" s="6">
        <v>12</v>
      </c>
      <c r="H71" s="11">
        <f t="shared" si="40"/>
        <v>11.1024333333333</v>
      </c>
      <c r="I71" s="11">
        <f t="shared" si="41"/>
        <v>284.252433333333</v>
      </c>
      <c r="J71" s="11">
        <f t="shared" si="42"/>
        <v>0.0701244223157702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2.68883541215088</v>
      </c>
      <c r="P71" s="11">
        <f t="shared" si="45"/>
        <v>0.188553029979267</v>
      </c>
      <c r="Q71" s="15">
        <f t="shared" si="46"/>
        <v>0.0188553029979267</v>
      </c>
      <c r="R71" s="11">
        <f t="shared" si="47"/>
        <v>0.13797</v>
      </c>
      <c r="S71" s="16">
        <f t="shared" si="48"/>
        <v>0.136662339624025</v>
      </c>
      <c r="T71" s="3">
        <v>0.01</v>
      </c>
      <c r="U71" s="17">
        <f t="shared" si="49"/>
        <v>0.00136662339624025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0.0136666233962402</v>
      </c>
      <c r="AR71" s="24">
        <f t="shared" si="55"/>
        <v>137.97</v>
      </c>
      <c r="AS71" s="1">
        <f t="shared" si="56"/>
        <v>0.1</v>
      </c>
      <c r="AT71" s="2">
        <f>$E$5/12</f>
        <v>2.08333333333333</v>
      </c>
      <c r="AU71" s="1">
        <f t="shared" si="57"/>
        <v>2631.96104184606</v>
      </c>
      <c r="AV71" s="1">
        <f>SUM(AU60:AU71)</f>
        <v>48071.8980193965</v>
      </c>
    </row>
    <row r="72" s="1" customFormat="1" ht="16.8" spans="1:46">
      <c r="A72" s="6"/>
      <c r="B72" s="6"/>
      <c r="C72" s="8">
        <v>12</v>
      </c>
      <c r="D72" s="9">
        <v>6.46367741935484</v>
      </c>
      <c r="E72" s="12">
        <f t="shared" si="58"/>
        <v>11.1024333333333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4.05912903225806</v>
      </c>
      <c r="E76" s="8"/>
      <c r="F76" s="8"/>
      <c r="G76" s="6">
        <v>1</v>
      </c>
      <c r="H76" s="11">
        <f t="shared" ref="H76:H87" si="60">E77</f>
        <v>4.05912903225806</v>
      </c>
      <c r="I76" s="11">
        <f t="shared" ref="I76:I87" si="61">H76+273.15</f>
        <v>277.209129032258</v>
      </c>
      <c r="J76" s="11">
        <f t="shared" ref="J76:J87" si="62">EXP(($C$18*(I76-$C$16))/($C$19*I76*$C$16))</f>
        <v>0.0293692454216156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0.0022984983326236</v>
      </c>
      <c r="Q76" s="15">
        <f t="shared" ref="Q76:Q87" si="66">P76*$B$78</f>
        <v>0.000298804783241068</v>
      </c>
      <c r="R76" s="11">
        <f t="shared" ref="R76:R87" si="67">L76*$B$78</f>
        <v>0.0101740708333333</v>
      </c>
      <c r="S76" s="16">
        <f t="shared" ref="S76:S87" si="68">Q76/R76</f>
        <v>0.0293692454216157</v>
      </c>
      <c r="T76" s="3">
        <v>0.01</v>
      </c>
      <c r="U76" s="17">
        <f t="shared" ref="U76:U87" si="69">S76*T76</f>
        <v>0.000293692454216157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0.0118936924542162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4.47251612903226</v>
      </c>
      <c r="E77" s="12">
        <f t="shared" ref="E77:E88" si="78">D76</f>
        <v>4.05912903225806</v>
      </c>
      <c r="F77" s="8" t="s">
        <v>109</v>
      </c>
      <c r="G77" s="6">
        <v>2</v>
      </c>
      <c r="H77" s="11">
        <f t="shared" si="60"/>
        <v>4.47251612903226</v>
      </c>
      <c r="I77" s="11">
        <f t="shared" si="61"/>
        <v>277.622516129032</v>
      </c>
      <c r="J77" s="11">
        <f t="shared" si="62"/>
        <v>0.0309461658640739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0.154225668334043</v>
      </c>
      <c r="P77" s="11">
        <f t="shared" si="65"/>
        <v>0.00477269311276295</v>
      </c>
      <c r="Q77" s="15">
        <f t="shared" si="66"/>
        <v>0.000620450104659183</v>
      </c>
      <c r="R77" s="11">
        <f t="shared" si="67"/>
        <v>0.0101740708333333</v>
      </c>
      <c r="S77" s="16">
        <f t="shared" si="68"/>
        <v>0.060983466188028</v>
      </c>
      <c r="T77" s="3">
        <v>0.01</v>
      </c>
      <c r="U77" s="17">
        <f t="shared" si="69"/>
        <v>0.00060983466188028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0.0122098346618803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9.4295</v>
      </c>
      <c r="E78" s="12">
        <f t="shared" si="78"/>
        <v>4.47251612903226</v>
      </c>
      <c r="F78" s="8" t="s">
        <v>109</v>
      </c>
      <c r="G78" s="6">
        <v>3</v>
      </c>
      <c r="H78" s="11">
        <f t="shared" si="60"/>
        <v>9.4295</v>
      </c>
      <c r="I78" s="11">
        <f t="shared" si="61"/>
        <v>282.5795</v>
      </c>
      <c r="J78" s="11">
        <f t="shared" si="62"/>
        <v>0.0572529812613543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0.227715058554613</v>
      </c>
      <c r="P78" s="11">
        <f t="shared" si="65"/>
        <v>0.0130373659803555</v>
      </c>
      <c r="Q78" s="15">
        <f t="shared" si="66"/>
        <v>0.00169485757744621</v>
      </c>
      <c r="R78" s="11">
        <f t="shared" si="67"/>
        <v>0.0101740708333333</v>
      </c>
      <c r="S78" s="16">
        <f t="shared" si="68"/>
        <v>0.166585981679364</v>
      </c>
      <c r="T78" s="3">
        <v>0.01</v>
      </c>
      <c r="U78" s="17">
        <f t="shared" si="69"/>
        <v>0.00166585981679364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0.0132658598167936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ht="16.8" spans="1:47">
      <c r="A79" s="6"/>
      <c r="B79" s="6"/>
      <c r="C79" s="8">
        <v>3</v>
      </c>
      <c r="D79" s="9">
        <v>11.3590967741935</v>
      </c>
      <c r="E79" s="12">
        <f t="shared" si="78"/>
        <v>9.4295</v>
      </c>
      <c r="F79" s="8" t="s">
        <v>109</v>
      </c>
      <c r="G79" s="6">
        <v>4</v>
      </c>
      <c r="H79" s="11">
        <f t="shared" si="60"/>
        <v>11.3590967741935</v>
      </c>
      <c r="I79" s="11">
        <f t="shared" si="61"/>
        <v>284.509096774193</v>
      </c>
      <c r="J79" s="11">
        <f t="shared" si="62"/>
        <v>0.0723252000221695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0.292939775907591</v>
      </c>
      <c r="P79" s="11">
        <f t="shared" si="65"/>
        <v>0.0211869278869661</v>
      </c>
      <c r="Q79" s="15">
        <f t="shared" si="66"/>
        <v>0.00275430062530559</v>
      </c>
      <c r="R79" s="11">
        <f t="shared" si="67"/>
        <v>0.0101740708333333</v>
      </c>
      <c r="S79" s="16">
        <f t="shared" si="68"/>
        <v>0.270717657703117</v>
      </c>
      <c r="T79" s="3">
        <v>0.01</v>
      </c>
      <c r="U79" s="17">
        <f t="shared" si="69"/>
        <v>0.00270717657703117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0.0143071765770312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ht="16.8" spans="1:47">
      <c r="A80" s="6"/>
      <c r="B80" s="6"/>
      <c r="C80" s="8">
        <v>4</v>
      </c>
      <c r="D80" s="9">
        <v>14.8261</v>
      </c>
      <c r="E80" s="12">
        <f t="shared" si="78"/>
        <v>11.3590967741935</v>
      </c>
      <c r="F80" s="8" t="s">
        <v>109</v>
      </c>
      <c r="G80" s="6">
        <v>5</v>
      </c>
      <c r="H80" s="11">
        <f t="shared" si="60"/>
        <v>14.8261</v>
      </c>
      <c r="I80" s="11">
        <f t="shared" si="61"/>
        <v>287.9761</v>
      </c>
      <c r="J80" s="11">
        <f t="shared" si="62"/>
        <v>0.109201169381175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0.258165205619594</v>
      </c>
      <c r="O80" s="11">
        <f t="shared" si="79"/>
        <v>0.0918497257343646</v>
      </c>
      <c r="P80" s="11">
        <f t="shared" si="65"/>
        <v>0.0100300974575328</v>
      </c>
      <c r="Q80" s="15">
        <f t="shared" si="66"/>
        <v>0.00130391266947926</v>
      </c>
      <c r="R80" s="11">
        <f t="shared" si="67"/>
        <v>0.0101740708333333</v>
      </c>
      <c r="S80" s="16">
        <f t="shared" si="68"/>
        <v>0.128160368729423</v>
      </c>
      <c r="T80" s="3">
        <v>0.01</v>
      </c>
      <c r="U80" s="17">
        <f t="shared" si="69"/>
        <v>0.00128160368729423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0.0128816036872942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ht="16.8" spans="1:47">
      <c r="A81" s="6"/>
      <c r="B81" s="6"/>
      <c r="C81" s="8">
        <v>5</v>
      </c>
      <c r="D81" s="9">
        <v>20.4074838709677</v>
      </c>
      <c r="E81" s="12">
        <f t="shared" si="78"/>
        <v>14.8261</v>
      </c>
      <c r="F81" s="8" t="s">
        <v>111</v>
      </c>
      <c r="G81" s="6">
        <v>6</v>
      </c>
      <c r="H81" s="11">
        <f t="shared" si="60"/>
        <v>20.4074838709677</v>
      </c>
      <c r="I81" s="11">
        <f t="shared" si="61"/>
        <v>293.557483870968</v>
      </c>
      <c r="J81" s="11">
        <f t="shared" si="62"/>
        <v>0.207688510930907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0.160081711610165</v>
      </c>
      <c r="P81" s="11">
        <f t="shared" si="65"/>
        <v>0.033247132311586</v>
      </c>
      <c r="Q81" s="15">
        <f t="shared" si="66"/>
        <v>0.00432212720050618</v>
      </c>
      <c r="R81" s="11">
        <f t="shared" si="67"/>
        <v>0.0101740708333333</v>
      </c>
      <c r="S81" s="16">
        <f t="shared" si="68"/>
        <v>0.424817879815187</v>
      </c>
      <c r="T81" s="3">
        <v>0.01</v>
      </c>
      <c r="U81" s="17">
        <f t="shared" si="69"/>
        <v>0.00424817879815187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0.0233481787981519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ht="16.8" spans="1:47">
      <c r="A82" s="6"/>
      <c r="B82" s="6"/>
      <c r="C82" s="8">
        <v>6</v>
      </c>
      <c r="D82" s="9">
        <v>25.2038333333333</v>
      </c>
      <c r="E82" s="12">
        <f t="shared" si="78"/>
        <v>20.4074838709677</v>
      </c>
      <c r="F82" s="8" t="s">
        <v>109</v>
      </c>
      <c r="G82" s="6">
        <v>7</v>
      </c>
      <c r="H82" s="11">
        <f t="shared" si="60"/>
        <v>25.2038333333333</v>
      </c>
      <c r="I82" s="11">
        <f t="shared" si="61"/>
        <v>298.353833333333</v>
      </c>
      <c r="J82" s="11">
        <f t="shared" si="62"/>
        <v>0.353984714691572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0.205096662631912</v>
      </c>
      <c r="P82" s="11">
        <f t="shared" si="65"/>
        <v>0.0726010836059512</v>
      </c>
      <c r="Q82" s="15">
        <f t="shared" si="66"/>
        <v>0.00943814086877365</v>
      </c>
      <c r="R82" s="11">
        <f t="shared" si="67"/>
        <v>0.0101740708333333</v>
      </c>
      <c r="S82" s="16">
        <f t="shared" si="68"/>
        <v>0.927666125328269</v>
      </c>
      <c r="T82" s="3">
        <v>0.01</v>
      </c>
      <c r="U82" s="17">
        <f t="shared" si="69"/>
        <v>0.00927666125328269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0.0341766612532827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ht="16.8" spans="1:47">
      <c r="A83" s="6"/>
      <c r="B83" s="6"/>
      <c r="C83" s="8">
        <v>7</v>
      </c>
      <c r="D83" s="9">
        <v>26.7601290322581</v>
      </c>
      <c r="E83" s="12">
        <f t="shared" si="78"/>
        <v>25.2038333333333</v>
      </c>
      <c r="F83" s="8" t="s">
        <v>109</v>
      </c>
      <c r="G83" s="6">
        <v>8</v>
      </c>
      <c r="H83" s="11">
        <f t="shared" si="60"/>
        <v>26.7601290322581</v>
      </c>
      <c r="I83" s="11">
        <f t="shared" si="61"/>
        <v>299.910129032258</v>
      </c>
      <c r="J83" s="11">
        <f t="shared" si="62"/>
        <v>0.419307149092877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0.210757662359294</v>
      </c>
      <c r="P83" s="11">
        <f t="shared" si="65"/>
        <v>0.088372194553355</v>
      </c>
      <c r="Q83" s="15">
        <f t="shared" si="66"/>
        <v>0.0114883852919361</v>
      </c>
      <c r="R83" s="11">
        <f t="shared" si="67"/>
        <v>0.0101740708333333</v>
      </c>
      <c r="S83" s="16">
        <f t="shared" si="68"/>
        <v>1.12918275094928</v>
      </c>
      <c r="T83" s="3">
        <v>0.01</v>
      </c>
      <c r="U83" s="17">
        <f t="shared" si="69"/>
        <v>0.0112918275094928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0.0361918275094928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ht="16.8" spans="1:47">
      <c r="A84" s="6"/>
      <c r="B84" s="6"/>
      <c r="C84" s="8">
        <v>8</v>
      </c>
      <c r="D84" s="9">
        <v>25.3923225806452</v>
      </c>
      <c r="E84" s="12">
        <f t="shared" si="78"/>
        <v>26.7601290322581</v>
      </c>
      <c r="F84" s="8" t="s">
        <v>109</v>
      </c>
      <c r="G84" s="6">
        <v>9</v>
      </c>
      <c r="H84" s="11">
        <f t="shared" si="60"/>
        <v>25.3923225806452</v>
      </c>
      <c r="I84" s="11">
        <f t="shared" si="61"/>
        <v>298.542322580645</v>
      </c>
      <c r="J84" s="11">
        <f t="shared" si="62"/>
        <v>0.361354099685193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0.200647551139273</v>
      </c>
      <c r="P84" s="11">
        <f t="shared" si="65"/>
        <v>0.0725048151959706</v>
      </c>
      <c r="Q84" s="15">
        <f t="shared" si="66"/>
        <v>0.00942562597547618</v>
      </c>
      <c r="R84" s="11">
        <f t="shared" si="67"/>
        <v>0.0101740708333333</v>
      </c>
      <c r="S84" s="16">
        <f t="shared" si="68"/>
        <v>0.926436048056105</v>
      </c>
      <c r="T84" s="3">
        <v>0.01</v>
      </c>
      <c r="U84" s="17">
        <f t="shared" si="69"/>
        <v>0.00926436048056105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0.0341643604805611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ht="16.8" spans="1:47">
      <c r="A85" s="6"/>
      <c r="B85" s="6"/>
      <c r="C85" s="8">
        <v>9</v>
      </c>
      <c r="D85" s="9">
        <v>24.5222</v>
      </c>
      <c r="E85" s="12">
        <f t="shared" si="78"/>
        <v>25.3923225806452</v>
      </c>
      <c r="F85" s="8" t="s">
        <v>109</v>
      </c>
      <c r="G85" s="6">
        <v>10</v>
      </c>
      <c r="H85" s="11">
        <f t="shared" si="60"/>
        <v>24.5222</v>
      </c>
      <c r="I85" s="11">
        <f t="shared" si="61"/>
        <v>297.6722</v>
      </c>
      <c r="J85" s="11">
        <f t="shared" si="62"/>
        <v>0.328495598909767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0.206404819276635</v>
      </c>
      <c r="P85" s="11">
        <f t="shared" si="65"/>
        <v>0.0678030747261405</v>
      </c>
      <c r="Q85" s="15">
        <f t="shared" si="66"/>
        <v>0.00881439971439826</v>
      </c>
      <c r="R85" s="11">
        <f t="shared" si="67"/>
        <v>0.0101740708333333</v>
      </c>
      <c r="S85" s="16">
        <f t="shared" si="68"/>
        <v>0.866359184911476</v>
      </c>
      <c r="T85" s="3">
        <v>0.01</v>
      </c>
      <c r="U85" s="17">
        <f t="shared" si="69"/>
        <v>0.00866359184911476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0.0277635918491148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ht="16.8" spans="1:47">
      <c r="A86" s="6"/>
      <c r="B86" s="6"/>
      <c r="C86" s="8">
        <v>10</v>
      </c>
      <c r="D86" s="9">
        <v>16.2075483870968</v>
      </c>
      <c r="E86" s="12">
        <f t="shared" si="78"/>
        <v>24.5222</v>
      </c>
      <c r="F86" s="8" t="s">
        <v>109</v>
      </c>
      <c r="G86" s="6">
        <v>11</v>
      </c>
      <c r="H86" s="11">
        <f t="shared" si="60"/>
        <v>16.2075483870968</v>
      </c>
      <c r="I86" s="11">
        <f t="shared" si="61"/>
        <v>289.357548387097</v>
      </c>
      <c r="J86" s="11">
        <f t="shared" si="62"/>
        <v>0.128330946859109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0.13167165732297</v>
      </c>
      <c r="O86" s="11">
        <f t="shared" si="79"/>
        <v>0.085192170560858</v>
      </c>
      <c r="P86" s="11">
        <f t="shared" si="65"/>
        <v>0.0109327919130576</v>
      </c>
      <c r="Q86" s="15">
        <f t="shared" si="66"/>
        <v>0.00142126294869749</v>
      </c>
      <c r="R86" s="11">
        <f t="shared" si="67"/>
        <v>0.0101740708333333</v>
      </c>
      <c r="S86" s="16">
        <f t="shared" si="68"/>
        <v>0.139694618995674</v>
      </c>
      <c r="T86" s="3">
        <v>0.01</v>
      </c>
      <c r="U86" s="17">
        <f t="shared" si="69"/>
        <v>0.00139694618995674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0.0204969461899567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ht="16.8" spans="1:48">
      <c r="A87" s="6"/>
      <c r="B87" s="6"/>
      <c r="C87" s="8">
        <v>11</v>
      </c>
      <c r="D87" s="9">
        <v>11.1024333333333</v>
      </c>
      <c r="E87" s="12">
        <f t="shared" si="78"/>
        <v>16.2075483870968</v>
      </c>
      <c r="F87" s="8" t="s">
        <v>111</v>
      </c>
      <c r="G87" s="6">
        <v>12</v>
      </c>
      <c r="H87" s="11">
        <f t="shared" si="60"/>
        <v>11.1024333333333</v>
      </c>
      <c r="I87" s="11">
        <f t="shared" si="61"/>
        <v>284.252433333333</v>
      </c>
      <c r="J87" s="11">
        <f t="shared" si="62"/>
        <v>0.0701244223157702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0.152521461981134</v>
      </c>
      <c r="P87" s="11">
        <f t="shared" si="65"/>
        <v>0.0106954794121837</v>
      </c>
      <c r="Q87" s="15">
        <f t="shared" si="66"/>
        <v>0.00139041232358388</v>
      </c>
      <c r="R87" s="11">
        <f t="shared" si="67"/>
        <v>0.0101740708333333</v>
      </c>
      <c r="S87" s="16">
        <f t="shared" si="68"/>
        <v>0.136662339624025</v>
      </c>
      <c r="T87" s="3">
        <v>0.01</v>
      </c>
      <c r="U87" s="17">
        <f t="shared" si="69"/>
        <v>0.00136662339624025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0.0129666233962403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ht="16.8" spans="1:46">
      <c r="A88" s="6"/>
      <c r="B88" s="6"/>
      <c r="C88" s="8">
        <v>12</v>
      </c>
      <c r="D88" s="9">
        <v>6.46367741935484</v>
      </c>
      <c r="E88" s="12">
        <f t="shared" si="78"/>
        <v>11.1024333333333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4.05912903225806</v>
      </c>
      <c r="E91" s="8"/>
      <c r="F91" s="8"/>
      <c r="G91" s="6">
        <v>1</v>
      </c>
      <c r="H91" s="11">
        <f t="shared" ref="H91:H102" si="80">E92</f>
        <v>4.05912903225806</v>
      </c>
      <c r="I91" s="11">
        <f t="shared" ref="I91:I102" si="81">H91+273.15</f>
        <v>277.209129032258</v>
      </c>
      <c r="J91" s="11">
        <f t="shared" ref="J91:J102" si="82">EXP(($C$18*(I91-$C$16))/($C$19*I91*$C$16))</f>
        <v>0.0293692454216156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0.00222971311240906</v>
      </c>
      <c r="Q91" s="15">
        <f t="shared" ref="Q91:Q102" si="86">P91*$B$93</f>
        <v>0.00040134836023363</v>
      </c>
      <c r="R91" s="11">
        <f t="shared" ref="R91:R102" si="87">L91*$B$93</f>
        <v>0.0136656</v>
      </c>
      <c r="S91" s="16">
        <f t="shared" ref="S91:S102" si="88">Q91/R91</f>
        <v>0.0293692454216156</v>
      </c>
      <c r="T91" s="3">
        <v>0.01</v>
      </c>
      <c r="U91" s="17">
        <f t="shared" ref="U91:U102" si="89">S91*T91</f>
        <v>0.000293692454216156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0.0150936924542162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65</v>
      </c>
      <c r="AU91" s="1">
        <f t="shared" ref="AU91:AU102" si="96">AT91*10000*AS91*0.67*AR91*AQ91</f>
        <v>8982.81303488175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4.47251612903226</v>
      </c>
      <c r="E92" s="12">
        <f t="shared" ref="E92:E103" si="97">D91</f>
        <v>4.05912903225806</v>
      </c>
      <c r="F92" s="8" t="s">
        <v>109</v>
      </c>
      <c r="G92" s="6">
        <v>2</v>
      </c>
      <c r="H92" s="11">
        <f t="shared" si="80"/>
        <v>4.47251612903226</v>
      </c>
      <c r="I92" s="11">
        <f t="shared" si="81"/>
        <v>277.622516129032</v>
      </c>
      <c r="J92" s="11">
        <f t="shared" si="82"/>
        <v>0.0309461658640739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0.149610286887591</v>
      </c>
      <c r="P92" s="11">
        <f t="shared" si="85"/>
        <v>0.00462986475299507</v>
      </c>
      <c r="Q92" s="15">
        <f t="shared" si="86"/>
        <v>0.000833375655539113</v>
      </c>
      <c r="R92" s="11">
        <f t="shared" si="87"/>
        <v>0.0136656</v>
      </c>
      <c r="S92" s="16">
        <f t="shared" si="88"/>
        <v>0.0609834661880278</v>
      </c>
      <c r="T92" s="3">
        <v>0.01</v>
      </c>
      <c r="U92" s="17">
        <f t="shared" si="89"/>
        <v>0.000609834661880278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0.0154098346618803</v>
      </c>
      <c r="AR92" s="24">
        <f t="shared" si="93"/>
        <v>7.592</v>
      </c>
      <c r="AS92" s="1">
        <f t="shared" si="94"/>
        <v>0.18</v>
      </c>
      <c r="AT92" s="2">
        <f t="shared" si="95"/>
        <v>65</v>
      </c>
      <c r="AU92" s="1">
        <f t="shared" si="96"/>
        <v>9170.96092198728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9.4295</v>
      </c>
      <c r="E93" s="12">
        <f t="shared" si="97"/>
        <v>4.47251612903226</v>
      </c>
      <c r="F93" s="8" t="s">
        <v>109</v>
      </c>
      <c r="G93" s="6">
        <v>3</v>
      </c>
      <c r="H93" s="11">
        <f t="shared" si="80"/>
        <v>9.4295</v>
      </c>
      <c r="I93" s="11">
        <f t="shared" si="81"/>
        <v>282.5795</v>
      </c>
      <c r="J93" s="11">
        <f t="shared" si="82"/>
        <v>0.0572529812613543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0.220900422134596</v>
      </c>
      <c r="P93" s="11">
        <f t="shared" si="85"/>
        <v>0.0126472077290973</v>
      </c>
      <c r="Q93" s="15">
        <f t="shared" si="86"/>
        <v>0.00227649739123751</v>
      </c>
      <c r="R93" s="11">
        <f t="shared" si="87"/>
        <v>0.0136656</v>
      </c>
      <c r="S93" s="16">
        <f t="shared" si="88"/>
        <v>0.166585981679363</v>
      </c>
      <c r="T93" s="3">
        <v>0.01</v>
      </c>
      <c r="U93" s="17">
        <f t="shared" si="89"/>
        <v>0.00166585981679363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0.0164658598167936</v>
      </c>
      <c r="AR93" s="24">
        <f t="shared" si="93"/>
        <v>7.592</v>
      </c>
      <c r="AS93" s="1">
        <f t="shared" si="94"/>
        <v>0.18</v>
      </c>
      <c r="AT93" s="2">
        <f t="shared" si="95"/>
        <v>65</v>
      </c>
      <c r="AU93" s="1">
        <f t="shared" si="96"/>
        <v>9799.44043788393</v>
      </c>
    </row>
    <row r="94" s="1" customFormat="1" ht="16.8" spans="1:47">
      <c r="A94" s="6"/>
      <c r="B94" s="6"/>
      <c r="C94" s="8">
        <v>3</v>
      </c>
      <c r="D94" s="9">
        <v>11.3590967741935</v>
      </c>
      <c r="E94" s="12">
        <f t="shared" si="97"/>
        <v>9.4295</v>
      </c>
      <c r="F94" s="8" t="s">
        <v>109</v>
      </c>
      <c r="G94" s="6">
        <v>4</v>
      </c>
      <c r="H94" s="11">
        <f t="shared" si="80"/>
        <v>11.3590967741935</v>
      </c>
      <c r="I94" s="11">
        <f t="shared" si="81"/>
        <v>284.509096774193</v>
      </c>
      <c r="J94" s="11">
        <f t="shared" si="82"/>
        <v>0.0723252000221695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0.284173214405499</v>
      </c>
      <c r="P94" s="11">
        <f t="shared" si="85"/>
        <v>0.0205528845728206</v>
      </c>
      <c r="Q94" s="15">
        <f t="shared" si="86"/>
        <v>0.0036995192231077</v>
      </c>
      <c r="R94" s="11">
        <f t="shared" si="87"/>
        <v>0.0136656</v>
      </c>
      <c r="S94" s="16">
        <f t="shared" si="88"/>
        <v>0.270717657703116</v>
      </c>
      <c r="T94" s="3">
        <v>0.01</v>
      </c>
      <c r="U94" s="17">
        <f t="shared" si="89"/>
        <v>0.00270717657703116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0.0175071765770312</v>
      </c>
      <c r="AR94" s="24">
        <f t="shared" si="93"/>
        <v>7.592</v>
      </c>
      <c r="AS94" s="1">
        <f t="shared" si="94"/>
        <v>0.18</v>
      </c>
      <c r="AT94" s="2">
        <f t="shared" si="95"/>
        <v>65</v>
      </c>
      <c r="AU94" s="1">
        <f t="shared" si="96"/>
        <v>10419.1664456634</v>
      </c>
    </row>
    <row r="95" s="1" customFormat="1" ht="16.8" spans="1:47">
      <c r="A95" s="6"/>
      <c r="B95" s="6"/>
      <c r="C95" s="8">
        <v>4</v>
      </c>
      <c r="D95" s="9">
        <v>14.8261</v>
      </c>
      <c r="E95" s="12">
        <f t="shared" si="97"/>
        <v>11.3590967741935</v>
      </c>
      <c r="F95" s="8" t="s">
        <v>109</v>
      </c>
      <c r="G95" s="6">
        <v>5</v>
      </c>
      <c r="H95" s="11">
        <f t="shared" si="80"/>
        <v>14.8261</v>
      </c>
      <c r="I95" s="11">
        <f t="shared" si="81"/>
        <v>287.9761</v>
      </c>
      <c r="J95" s="11">
        <f t="shared" si="82"/>
        <v>0.109201169381175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0.250439313341044</v>
      </c>
      <c r="O95" s="11">
        <f t="shared" si="98"/>
        <v>0.0891010164916339</v>
      </c>
      <c r="P95" s="11">
        <f t="shared" si="85"/>
        <v>0.00972993519393776</v>
      </c>
      <c r="Q95" s="15">
        <f t="shared" si="86"/>
        <v>0.0017513883349088</v>
      </c>
      <c r="R95" s="11">
        <f t="shared" si="87"/>
        <v>0.0136656</v>
      </c>
      <c r="S95" s="16">
        <f t="shared" si="88"/>
        <v>0.128160368729423</v>
      </c>
      <c r="T95" s="3">
        <v>0.01</v>
      </c>
      <c r="U95" s="17">
        <f t="shared" si="89"/>
        <v>0.00128160368729423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0.0160816036872942</v>
      </c>
      <c r="AR95" s="24">
        <f t="shared" si="93"/>
        <v>7.592</v>
      </c>
      <c r="AS95" s="1">
        <f t="shared" si="94"/>
        <v>0.18</v>
      </c>
      <c r="AT95" s="2">
        <f t="shared" si="95"/>
        <v>65</v>
      </c>
      <c r="AU95" s="1">
        <f t="shared" si="96"/>
        <v>9570.75544385278</v>
      </c>
    </row>
    <row r="96" s="1" customFormat="1" ht="16.8" spans="1:47">
      <c r="A96" s="6"/>
      <c r="B96" s="6"/>
      <c r="C96" s="8">
        <v>5</v>
      </c>
      <c r="D96" s="9">
        <v>20.4074838709677</v>
      </c>
      <c r="E96" s="12">
        <f t="shared" si="97"/>
        <v>14.8261</v>
      </c>
      <c r="F96" s="8" t="s">
        <v>111</v>
      </c>
      <c r="G96" s="6">
        <v>6</v>
      </c>
      <c r="H96" s="11">
        <f t="shared" si="80"/>
        <v>20.4074838709677</v>
      </c>
      <c r="I96" s="11">
        <f t="shared" si="81"/>
        <v>293.557483870968</v>
      </c>
      <c r="J96" s="11">
        <f t="shared" si="82"/>
        <v>0.207688510930907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0.155291081297696</v>
      </c>
      <c r="P96" s="11">
        <f t="shared" si="85"/>
        <v>0.0322521734355689</v>
      </c>
      <c r="Q96" s="15">
        <f t="shared" si="86"/>
        <v>0.0058053912184024</v>
      </c>
      <c r="R96" s="11">
        <f t="shared" si="87"/>
        <v>0.0136656</v>
      </c>
      <c r="S96" s="16">
        <f t="shared" si="88"/>
        <v>0.424817879815185</v>
      </c>
      <c r="T96" s="3">
        <v>0.01</v>
      </c>
      <c r="U96" s="17">
        <f t="shared" si="89"/>
        <v>0.00424817879815185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0.0313481787981518</v>
      </c>
      <c r="AR96" s="24">
        <f t="shared" si="93"/>
        <v>7.592</v>
      </c>
      <c r="AS96" s="1">
        <f t="shared" si="94"/>
        <v>0.18</v>
      </c>
      <c r="AT96" s="2">
        <f t="shared" si="95"/>
        <v>65</v>
      </c>
      <c r="AU96" s="1">
        <f t="shared" si="96"/>
        <v>18656.4573236142</v>
      </c>
    </row>
    <row r="97" s="1" customFormat="1" ht="16.8" spans="1:47">
      <c r="A97" s="6"/>
      <c r="B97" s="6"/>
      <c r="C97" s="8">
        <v>6</v>
      </c>
      <c r="D97" s="9">
        <v>25.2038333333333</v>
      </c>
      <c r="E97" s="12">
        <f t="shared" si="97"/>
        <v>20.4074838709677</v>
      </c>
      <c r="F97" s="8" t="s">
        <v>109</v>
      </c>
      <c r="G97" s="6">
        <v>7</v>
      </c>
      <c r="H97" s="11">
        <f t="shared" si="80"/>
        <v>25.2038333333333</v>
      </c>
      <c r="I97" s="11">
        <f t="shared" si="81"/>
        <v>298.353833333333</v>
      </c>
      <c r="J97" s="11">
        <f t="shared" si="82"/>
        <v>0.353984714691572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0.198958907862127</v>
      </c>
      <c r="P97" s="11">
        <f t="shared" si="85"/>
        <v>0.0704284122349219</v>
      </c>
      <c r="Q97" s="15">
        <f t="shared" si="86"/>
        <v>0.0126771142022859</v>
      </c>
      <c r="R97" s="11">
        <f t="shared" si="87"/>
        <v>0.0136656</v>
      </c>
      <c r="S97" s="16">
        <f t="shared" si="88"/>
        <v>0.927666125328266</v>
      </c>
      <c r="T97" s="3">
        <v>0.01</v>
      </c>
      <c r="U97" s="17">
        <f t="shared" si="89"/>
        <v>0.00927666125328266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0.0437766612532827</v>
      </c>
      <c r="AR97" s="24">
        <f t="shared" si="93"/>
        <v>7.592</v>
      </c>
      <c r="AS97" s="1">
        <f t="shared" si="94"/>
        <v>0.18</v>
      </c>
      <c r="AT97" s="2">
        <f t="shared" si="95"/>
        <v>65</v>
      </c>
      <c r="AU97" s="1">
        <f t="shared" si="96"/>
        <v>26053.1055950955</v>
      </c>
    </row>
    <row r="98" s="1" customFormat="1" ht="16.8" spans="1:47">
      <c r="A98" s="6"/>
      <c r="B98" s="6"/>
      <c r="C98" s="8">
        <v>7</v>
      </c>
      <c r="D98" s="9">
        <v>26.7601290322581</v>
      </c>
      <c r="E98" s="12">
        <f t="shared" si="97"/>
        <v>25.2038333333333</v>
      </c>
      <c r="F98" s="8" t="s">
        <v>109</v>
      </c>
      <c r="G98" s="6">
        <v>8</v>
      </c>
      <c r="H98" s="11">
        <f t="shared" si="80"/>
        <v>26.7601290322581</v>
      </c>
      <c r="I98" s="11">
        <f t="shared" si="81"/>
        <v>299.910129032258</v>
      </c>
      <c r="J98" s="11">
        <f t="shared" si="82"/>
        <v>0.419307149092877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0.204450495627205</v>
      </c>
      <c r="P98" s="11">
        <f t="shared" si="85"/>
        <v>0.0857275544520692</v>
      </c>
      <c r="Q98" s="15">
        <f t="shared" si="86"/>
        <v>0.0154309598013725</v>
      </c>
      <c r="R98" s="11">
        <f t="shared" si="87"/>
        <v>0.0136656</v>
      </c>
      <c r="S98" s="16">
        <f t="shared" si="88"/>
        <v>1.12918275094928</v>
      </c>
      <c r="T98" s="3">
        <v>0.01</v>
      </c>
      <c r="U98" s="17">
        <f t="shared" si="89"/>
        <v>0.0112918275094928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0.0457918275094928</v>
      </c>
      <c r="AR98" s="24">
        <f t="shared" si="93"/>
        <v>7.592</v>
      </c>
      <c r="AS98" s="1">
        <f t="shared" si="94"/>
        <v>0.18</v>
      </c>
      <c r="AT98" s="2">
        <f t="shared" si="95"/>
        <v>65</v>
      </c>
      <c r="AU98" s="1">
        <f t="shared" si="96"/>
        <v>27252.4053534977</v>
      </c>
    </row>
    <row r="99" s="1" customFormat="1" ht="16.8" spans="1:47">
      <c r="A99" s="6"/>
      <c r="B99" s="6"/>
      <c r="C99" s="8">
        <v>8</v>
      </c>
      <c r="D99" s="9">
        <v>25.3923225806452</v>
      </c>
      <c r="E99" s="12">
        <f t="shared" si="97"/>
        <v>26.7601290322581</v>
      </c>
      <c r="F99" s="8" t="s">
        <v>109</v>
      </c>
      <c r="G99" s="6">
        <v>9</v>
      </c>
      <c r="H99" s="11">
        <f t="shared" si="80"/>
        <v>25.3923225806452</v>
      </c>
      <c r="I99" s="11">
        <f t="shared" si="81"/>
        <v>298.542322580645</v>
      </c>
      <c r="J99" s="11">
        <f t="shared" si="82"/>
        <v>0.361354099685193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0.194642941175136</v>
      </c>
      <c r="P99" s="11">
        <f t="shared" si="85"/>
        <v>0.0703350247684193</v>
      </c>
      <c r="Q99" s="15">
        <f t="shared" si="86"/>
        <v>0.0126603044583155</v>
      </c>
      <c r="R99" s="11">
        <f t="shared" si="87"/>
        <v>0.0136656</v>
      </c>
      <c r="S99" s="16">
        <f t="shared" si="88"/>
        <v>0.926436048056102</v>
      </c>
      <c r="T99" s="3">
        <v>0.01</v>
      </c>
      <c r="U99" s="17">
        <f t="shared" si="89"/>
        <v>0.00926436048056102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0.043764360480561</v>
      </c>
      <c r="AR99" s="24">
        <f t="shared" si="93"/>
        <v>7.592</v>
      </c>
      <c r="AS99" s="1">
        <f t="shared" si="94"/>
        <v>0.18</v>
      </c>
      <c r="AT99" s="2">
        <f t="shared" si="95"/>
        <v>65</v>
      </c>
      <c r="AU99" s="1">
        <f t="shared" si="96"/>
        <v>26045.7849515964</v>
      </c>
    </row>
    <row r="100" s="1" customFormat="1" ht="16.8" spans="1:47">
      <c r="A100" s="6"/>
      <c r="B100" s="6"/>
      <c r="C100" s="8">
        <v>9</v>
      </c>
      <c r="D100" s="9">
        <v>24.5222</v>
      </c>
      <c r="E100" s="12">
        <f t="shared" si="97"/>
        <v>25.3923225806452</v>
      </c>
      <c r="F100" s="8" t="s">
        <v>109</v>
      </c>
      <c r="G100" s="6">
        <v>10</v>
      </c>
      <c r="H100" s="11">
        <f t="shared" si="80"/>
        <v>24.5222</v>
      </c>
      <c r="I100" s="11">
        <f t="shared" si="81"/>
        <v>297.6722</v>
      </c>
      <c r="J100" s="11">
        <f t="shared" si="82"/>
        <v>0.328495598909767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0.200227916406717</v>
      </c>
      <c r="P100" s="11">
        <f t="shared" si="85"/>
        <v>0.0657739893184791</v>
      </c>
      <c r="Q100" s="15">
        <f t="shared" si="86"/>
        <v>0.0118393180773262</v>
      </c>
      <c r="R100" s="11">
        <f t="shared" si="87"/>
        <v>0.0136656</v>
      </c>
      <c r="S100" s="16">
        <f t="shared" si="88"/>
        <v>0.866359184911474</v>
      </c>
      <c r="T100" s="3">
        <v>0.01</v>
      </c>
      <c r="U100" s="17">
        <f t="shared" si="89"/>
        <v>0.00866359184911474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0.0357635918491147</v>
      </c>
      <c r="AR100" s="24">
        <f t="shared" si="93"/>
        <v>7.592</v>
      </c>
      <c r="AS100" s="1">
        <f t="shared" si="94"/>
        <v>0.18</v>
      </c>
      <c r="AT100" s="2">
        <f t="shared" si="95"/>
        <v>65</v>
      </c>
      <c r="AU100" s="1">
        <f t="shared" si="96"/>
        <v>21284.2324706756</v>
      </c>
    </row>
    <row r="101" s="1" customFormat="1" ht="16.8" spans="1:47">
      <c r="A101" s="6"/>
      <c r="B101" s="6"/>
      <c r="C101" s="8">
        <v>10</v>
      </c>
      <c r="D101" s="9">
        <v>16.2075483870968</v>
      </c>
      <c r="E101" s="12">
        <f t="shared" si="97"/>
        <v>24.5222</v>
      </c>
      <c r="F101" s="8" t="s">
        <v>109</v>
      </c>
      <c r="G101" s="6">
        <v>11</v>
      </c>
      <c r="H101" s="11">
        <f t="shared" si="80"/>
        <v>16.2075483870968</v>
      </c>
      <c r="I101" s="11">
        <f t="shared" si="81"/>
        <v>289.357548387097</v>
      </c>
      <c r="J101" s="11">
        <f t="shared" si="82"/>
        <v>0.128330946859109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0.127731230733826</v>
      </c>
      <c r="O101" s="11">
        <f t="shared" si="98"/>
        <v>0.0826426963544119</v>
      </c>
      <c r="P101" s="11">
        <f t="shared" si="85"/>
        <v>0.0106056154741515</v>
      </c>
      <c r="Q101" s="15">
        <f t="shared" si="86"/>
        <v>0.00190901078534727</v>
      </c>
      <c r="R101" s="11">
        <f t="shared" si="87"/>
        <v>0.0136656</v>
      </c>
      <c r="S101" s="16">
        <f t="shared" si="88"/>
        <v>0.139694618995673</v>
      </c>
      <c r="T101" s="3">
        <v>0.01</v>
      </c>
      <c r="U101" s="17">
        <f t="shared" si="89"/>
        <v>0.00139694618995673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0.0284969461899567</v>
      </c>
      <c r="AR101" s="24">
        <f t="shared" si="93"/>
        <v>7.592</v>
      </c>
      <c r="AS101" s="1">
        <f t="shared" si="94"/>
        <v>0.18</v>
      </c>
      <c r="AT101" s="2">
        <f t="shared" si="95"/>
        <v>65</v>
      </c>
      <c r="AU101" s="1">
        <f t="shared" si="96"/>
        <v>16959.5836450187</v>
      </c>
    </row>
    <row r="102" s="1" customFormat="1" ht="16.8" spans="1:48">
      <c r="A102" s="6"/>
      <c r="B102" s="6"/>
      <c r="C102" s="8">
        <v>11</v>
      </c>
      <c r="D102" s="9">
        <v>11.1024333333333</v>
      </c>
      <c r="E102" s="12">
        <f t="shared" si="97"/>
        <v>16.2075483870968</v>
      </c>
      <c r="F102" s="8" t="s">
        <v>111</v>
      </c>
      <c r="G102" s="6">
        <v>12</v>
      </c>
      <c r="H102" s="11">
        <f t="shared" si="80"/>
        <v>11.1024333333333</v>
      </c>
      <c r="I102" s="11">
        <f t="shared" si="81"/>
        <v>284.252433333333</v>
      </c>
      <c r="J102" s="11">
        <f t="shared" si="82"/>
        <v>0.0701244223157702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0.14795708088026</v>
      </c>
      <c r="P102" s="11">
        <f t="shared" si="85"/>
        <v>0.0103754048242559</v>
      </c>
      <c r="Q102" s="15">
        <f t="shared" si="86"/>
        <v>0.00186757286836607</v>
      </c>
      <c r="R102" s="11">
        <f t="shared" si="87"/>
        <v>0.0136656</v>
      </c>
      <c r="S102" s="16">
        <f t="shared" si="88"/>
        <v>0.136662339624025</v>
      </c>
      <c r="T102" s="3">
        <v>0.01</v>
      </c>
      <c r="U102" s="17">
        <f t="shared" si="89"/>
        <v>0.00136662339624025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0.0161666233962403</v>
      </c>
      <c r="AR102" s="24">
        <f t="shared" si="93"/>
        <v>7.592</v>
      </c>
      <c r="AS102" s="1">
        <f t="shared" si="94"/>
        <v>0.18</v>
      </c>
      <c r="AT102" s="2">
        <f t="shared" si="95"/>
        <v>65</v>
      </c>
      <c r="AU102" s="1">
        <f t="shared" si="96"/>
        <v>9621.35380817343</v>
      </c>
      <c r="AV102" s="1">
        <f>SUM(AU91:AU102)</f>
        <v>193816.059431941</v>
      </c>
    </row>
    <row r="103" s="1" customFormat="1" ht="16.8" spans="1:46">
      <c r="A103" s="6"/>
      <c r="B103" s="6"/>
      <c r="C103" s="8">
        <v>12</v>
      </c>
      <c r="D103" s="9">
        <v>6.46367741935484</v>
      </c>
      <c r="E103" s="12">
        <f t="shared" si="97"/>
        <v>11.1024333333333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108.2955</v>
      </c>
      <c r="C107" s="8" t="s">
        <v>108</v>
      </c>
      <c r="D107" s="9">
        <v>4.05912903225806</v>
      </c>
      <c r="E107" s="8"/>
      <c r="F107" s="8"/>
      <c r="G107" s="6">
        <v>1</v>
      </c>
      <c r="H107" s="11">
        <f t="shared" ref="H107:H118" si="99">E108</f>
        <v>4.05912903225806</v>
      </c>
      <c r="I107" s="11">
        <f t="shared" ref="I107:I118" si="100">H107+273.15</f>
        <v>277.209129032258</v>
      </c>
      <c r="J107" s="11">
        <f t="shared" ref="J107:J118" si="101">EXP(($C$18*(I107-$C$16))/($C$19*I107*$C$16))</f>
        <v>0.0293692454216156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0.0715625351450229</v>
      </c>
      <c r="Q107" s="15">
        <f t="shared" ref="Q107:Q118" si="105">P107*$B$109</f>
        <v>0.0322031408152603</v>
      </c>
      <c r="R107" s="11">
        <f t="shared" ref="R107:R118" si="106">L107*$B$109</f>
        <v>1.0964919375</v>
      </c>
      <c r="S107" s="16">
        <f t="shared" ref="S107:S118" si="107">Q107/R107</f>
        <v>0.0293692454216156</v>
      </c>
      <c r="T107" s="3">
        <v>0.27</v>
      </c>
      <c r="U107" s="17">
        <f t="shared" ref="U107:U118" si="108">S107*T107</f>
        <v>0.00792969626383621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0.228790803423547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337.518333333333</v>
      </c>
      <c r="AF107" s="1">
        <f t="shared" ref="AF107:AF118" si="113">AE107*10000*AC107*AB107</f>
        <v>6968913.8523893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4.47251612903226</v>
      </c>
      <c r="E108" s="12">
        <f t="shared" ref="E108:E119" si="114">D107</f>
        <v>4.05912903225806</v>
      </c>
      <c r="F108" s="8" t="s">
        <v>109</v>
      </c>
      <c r="G108" s="6">
        <v>2</v>
      </c>
      <c r="H108" s="11">
        <f t="shared" si="99"/>
        <v>4.47251612903226</v>
      </c>
      <c r="I108" s="11">
        <f t="shared" si="100"/>
        <v>277.622516129032</v>
      </c>
      <c r="J108" s="11">
        <f t="shared" si="101"/>
        <v>0.0309461658640739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4.80173496485498</v>
      </c>
      <c r="P108" s="11">
        <f t="shared" si="104"/>
        <v>0.148595286657725</v>
      </c>
      <c r="Q108" s="15">
        <f t="shared" si="105"/>
        <v>0.0668678789959763</v>
      </c>
      <c r="R108" s="11">
        <f t="shared" si="106"/>
        <v>1.0964919375</v>
      </c>
      <c r="S108" s="16">
        <f t="shared" si="107"/>
        <v>0.0609834661880278</v>
      </c>
      <c r="T108" s="3">
        <v>0.27</v>
      </c>
      <c r="U108" s="17">
        <f t="shared" si="108"/>
        <v>0.0164655358707675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0.231364359065036</v>
      </c>
      <c r="AC108" s="24">
        <f t="shared" si="110"/>
        <v>9.024625</v>
      </c>
      <c r="AD108" s="1">
        <f t="shared" si="111"/>
        <v>0.45</v>
      </c>
      <c r="AE108" s="25">
        <f t="shared" si="112"/>
        <v>337.518333333333</v>
      </c>
      <c r="AF108" s="1">
        <f t="shared" si="113"/>
        <v>7047303.74958579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0.45</v>
      </c>
      <c r="C109" s="8">
        <v>2</v>
      </c>
      <c r="D109" s="9">
        <v>9.4295</v>
      </c>
      <c r="E109" s="12">
        <f t="shared" si="114"/>
        <v>4.47251612903226</v>
      </c>
      <c r="F109" s="8" t="s">
        <v>109</v>
      </c>
      <c r="G109" s="6">
        <v>3</v>
      </c>
      <c r="H109" s="11">
        <f t="shared" si="99"/>
        <v>9.4295</v>
      </c>
      <c r="I109" s="11">
        <f t="shared" si="100"/>
        <v>282.5795</v>
      </c>
      <c r="J109" s="11">
        <f t="shared" si="101"/>
        <v>0.0572529812613543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7.08978842819725</v>
      </c>
      <c r="P109" s="11">
        <f t="shared" si="104"/>
        <v>0.405911524026544</v>
      </c>
      <c r="Q109" s="15">
        <f t="shared" si="105"/>
        <v>0.182660185811945</v>
      </c>
      <c r="R109" s="11">
        <f t="shared" si="106"/>
        <v>1.0964919375</v>
      </c>
      <c r="S109" s="16">
        <f t="shared" si="107"/>
        <v>0.166585981679363</v>
      </c>
      <c r="T109" s="3">
        <v>0.27</v>
      </c>
      <c r="U109" s="17">
        <f t="shared" si="108"/>
        <v>0.0449782150534281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0.239960931838609</v>
      </c>
      <c r="AC109" s="24">
        <f t="shared" si="110"/>
        <v>9.024625</v>
      </c>
      <c r="AD109" s="1">
        <f t="shared" si="111"/>
        <v>0.45</v>
      </c>
      <c r="AE109" s="25">
        <f t="shared" si="112"/>
        <v>337.518333333333</v>
      </c>
      <c r="AF109" s="1">
        <f t="shared" si="113"/>
        <v>7309153.32652842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11.3590967741935</v>
      </c>
      <c r="E110" s="12">
        <f t="shared" si="114"/>
        <v>9.4295</v>
      </c>
      <c r="F110" s="8" t="s">
        <v>109</v>
      </c>
      <c r="G110" s="6">
        <v>4</v>
      </c>
      <c r="H110" s="11">
        <f t="shared" si="99"/>
        <v>11.3590967741935</v>
      </c>
      <c r="I110" s="11">
        <f t="shared" si="100"/>
        <v>284.509096774193</v>
      </c>
      <c r="J110" s="11">
        <f t="shared" si="101"/>
        <v>0.0723252000221695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9.12052565417071</v>
      </c>
      <c r="P110" s="11">
        <f t="shared" si="104"/>
        <v>0.659643842245225</v>
      </c>
      <c r="Q110" s="15">
        <f t="shared" si="105"/>
        <v>0.296839729010351</v>
      </c>
      <c r="R110" s="11">
        <f t="shared" si="106"/>
        <v>1.0964919375</v>
      </c>
      <c r="S110" s="16">
        <f t="shared" si="107"/>
        <v>0.270717657703116</v>
      </c>
      <c r="T110" s="3">
        <v>0.27</v>
      </c>
      <c r="U110" s="17">
        <f t="shared" si="108"/>
        <v>0.0730937675798413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0.248437770925322</v>
      </c>
      <c r="AC110" s="24">
        <f t="shared" si="110"/>
        <v>9.024625</v>
      </c>
      <c r="AD110" s="1">
        <f t="shared" si="111"/>
        <v>0.45</v>
      </c>
      <c r="AE110" s="25">
        <f t="shared" si="112"/>
        <v>337.518333333333</v>
      </c>
      <c r="AF110" s="1">
        <f t="shared" si="113"/>
        <v>7567355.8436397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14.8261</v>
      </c>
      <c r="E111" s="12">
        <f t="shared" si="114"/>
        <v>11.3590967741935</v>
      </c>
      <c r="F111" s="8" t="s">
        <v>109</v>
      </c>
      <c r="G111" s="6">
        <v>5</v>
      </c>
      <c r="H111" s="11">
        <f t="shared" si="99"/>
        <v>14.8261</v>
      </c>
      <c r="I111" s="11">
        <f t="shared" si="100"/>
        <v>287.9761</v>
      </c>
      <c r="J111" s="11">
        <f t="shared" si="101"/>
        <v>0.109201169381175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8.03783772132921</v>
      </c>
      <c r="O111" s="11">
        <f t="shared" si="115"/>
        <v>2.85969284059627</v>
      </c>
      <c r="P111" s="11">
        <f t="shared" si="104"/>
        <v>0.312281802264087</v>
      </c>
      <c r="Q111" s="15">
        <f t="shared" si="105"/>
        <v>0.140526811018839</v>
      </c>
      <c r="R111" s="11">
        <f t="shared" si="106"/>
        <v>1.0964919375</v>
      </c>
      <c r="S111" s="16">
        <f t="shared" si="107"/>
        <v>0.128160368729423</v>
      </c>
      <c r="T111" s="3">
        <v>0.27</v>
      </c>
      <c r="U111" s="17">
        <f t="shared" si="108"/>
        <v>0.0346032995569441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0.285632894816419</v>
      </c>
      <c r="AC111" s="24">
        <f t="shared" si="110"/>
        <v>9.024625</v>
      </c>
      <c r="AD111" s="1">
        <f t="shared" si="111"/>
        <v>0.45</v>
      </c>
      <c r="AE111" s="25">
        <f t="shared" si="112"/>
        <v>337.518333333333</v>
      </c>
      <c r="AF111" s="1">
        <f t="shared" si="113"/>
        <v>8700310.5352063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20.4074838709677</v>
      </c>
      <c r="E112" s="12">
        <f t="shared" si="114"/>
        <v>14.8261</v>
      </c>
      <c r="F112" s="8" t="s">
        <v>111</v>
      </c>
      <c r="G112" s="6">
        <v>6</v>
      </c>
      <c r="H112" s="11">
        <f t="shared" si="99"/>
        <v>20.4074838709677</v>
      </c>
      <c r="I112" s="11">
        <f t="shared" si="100"/>
        <v>293.557483870968</v>
      </c>
      <c r="J112" s="11">
        <f t="shared" si="101"/>
        <v>0.207688510930907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4.98405978833219</v>
      </c>
      <c r="P112" s="11">
        <f t="shared" si="104"/>
        <v>1.03513195582932</v>
      </c>
      <c r="Q112" s="15">
        <f t="shared" si="105"/>
        <v>0.465809380123195</v>
      </c>
      <c r="R112" s="11">
        <f t="shared" si="106"/>
        <v>1.0964919375</v>
      </c>
      <c r="S112" s="16">
        <f t="shared" si="107"/>
        <v>0.424817879815186</v>
      </c>
      <c r="T112" s="3">
        <v>0.27</v>
      </c>
      <c r="U112" s="17">
        <f t="shared" si="108"/>
        <v>0.1147008275501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0.309782299506355</v>
      </c>
      <c r="AC112" s="24">
        <f t="shared" si="110"/>
        <v>9.024625</v>
      </c>
      <c r="AD112" s="1">
        <f t="shared" si="111"/>
        <v>0.45</v>
      </c>
      <c r="AE112" s="25">
        <f t="shared" si="112"/>
        <v>337.518333333333</v>
      </c>
      <c r="AF112" s="1">
        <f t="shared" si="113"/>
        <v>9435895.70013577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25.2038333333333</v>
      </c>
      <c r="E113" s="12">
        <f t="shared" si="114"/>
        <v>20.4074838709677</v>
      </c>
      <c r="F113" s="8" t="s">
        <v>109</v>
      </c>
      <c r="G113" s="6">
        <v>7</v>
      </c>
      <c r="H113" s="11">
        <f t="shared" si="99"/>
        <v>25.2038333333333</v>
      </c>
      <c r="I113" s="11">
        <f t="shared" si="100"/>
        <v>298.353833333333</v>
      </c>
      <c r="J113" s="11">
        <f t="shared" si="101"/>
        <v>0.353984714691572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6.38557658250286</v>
      </c>
      <c r="P113" s="11">
        <f t="shared" si="104"/>
        <v>2.26039650469846</v>
      </c>
      <c r="Q113" s="15">
        <f t="shared" si="105"/>
        <v>1.01717842711431</v>
      </c>
      <c r="R113" s="11">
        <f t="shared" si="106"/>
        <v>1.0964919375</v>
      </c>
      <c r="S113" s="16">
        <f t="shared" si="107"/>
        <v>0.927666125328266</v>
      </c>
      <c r="T113" s="3">
        <v>0.27</v>
      </c>
      <c r="U113" s="17">
        <f t="shared" si="108"/>
        <v>0.250469853838632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0.365916660932348</v>
      </c>
      <c r="AC113" s="24">
        <f t="shared" si="110"/>
        <v>9.024625</v>
      </c>
      <c r="AD113" s="1">
        <f t="shared" si="111"/>
        <v>0.45</v>
      </c>
      <c r="AE113" s="25">
        <f t="shared" si="112"/>
        <v>337.518333333333</v>
      </c>
      <c r="AF113" s="1">
        <f t="shared" si="113"/>
        <v>11145735.095264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26.7601290322581</v>
      </c>
      <c r="E114" s="12">
        <f t="shared" si="114"/>
        <v>25.2038333333333</v>
      </c>
      <c r="F114" s="8" t="s">
        <v>109</v>
      </c>
      <c r="G114" s="6">
        <v>8</v>
      </c>
      <c r="H114" s="11">
        <f t="shared" si="99"/>
        <v>26.7601290322581</v>
      </c>
      <c r="I114" s="11">
        <f t="shared" si="100"/>
        <v>299.910129032258</v>
      </c>
      <c r="J114" s="11">
        <f t="shared" si="101"/>
        <v>0.419307149092877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6.5618288278044</v>
      </c>
      <c r="P114" s="11">
        <f t="shared" si="104"/>
        <v>2.75142173862212</v>
      </c>
      <c r="Q114" s="15">
        <f t="shared" si="105"/>
        <v>1.23813978237995</v>
      </c>
      <c r="R114" s="11">
        <f t="shared" si="106"/>
        <v>1.0964919375</v>
      </c>
      <c r="S114" s="16">
        <f t="shared" si="107"/>
        <v>1.12918275094928</v>
      </c>
      <c r="T114" s="3">
        <v>0.27</v>
      </c>
      <c r="U114" s="17">
        <f t="shared" si="108"/>
        <v>0.304879342756305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0.382321121841026</v>
      </c>
      <c r="AC114" s="24">
        <f t="shared" si="110"/>
        <v>9.024625</v>
      </c>
      <c r="AD114" s="1">
        <f t="shared" si="111"/>
        <v>0.45</v>
      </c>
      <c r="AE114" s="25">
        <f t="shared" si="112"/>
        <v>337.518333333333</v>
      </c>
      <c r="AF114" s="1">
        <f t="shared" si="113"/>
        <v>11645411.1012783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25.3923225806452</v>
      </c>
      <c r="E115" s="12">
        <f t="shared" si="114"/>
        <v>26.7601290322581</v>
      </c>
      <c r="F115" s="8" t="s">
        <v>109</v>
      </c>
      <c r="G115" s="6">
        <v>9</v>
      </c>
      <c r="H115" s="11">
        <f t="shared" si="99"/>
        <v>25.3923225806452</v>
      </c>
      <c r="I115" s="11">
        <f t="shared" si="100"/>
        <v>298.542322580645</v>
      </c>
      <c r="J115" s="11">
        <f t="shared" si="101"/>
        <v>0.361354099685193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6.24705583918228</v>
      </c>
      <c r="P115" s="11">
        <f t="shared" si="104"/>
        <v>2.25739923845084</v>
      </c>
      <c r="Q115" s="15">
        <f t="shared" si="105"/>
        <v>1.01582965730288</v>
      </c>
      <c r="R115" s="11">
        <f t="shared" si="106"/>
        <v>1.0964919375</v>
      </c>
      <c r="S115" s="16">
        <f t="shared" si="107"/>
        <v>0.926436048056102</v>
      </c>
      <c r="T115" s="3">
        <v>0.27</v>
      </c>
      <c r="U115" s="17">
        <f t="shared" si="108"/>
        <v>0.250137732975148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0.365816526492007</v>
      </c>
      <c r="AC115" s="24">
        <f t="shared" si="110"/>
        <v>9.024625</v>
      </c>
      <c r="AD115" s="1">
        <f t="shared" si="111"/>
        <v>0.45</v>
      </c>
      <c r="AE115" s="25">
        <f t="shared" si="112"/>
        <v>337.518333333333</v>
      </c>
      <c r="AF115" s="1">
        <f t="shared" si="113"/>
        <v>11142685.023854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24.5222</v>
      </c>
      <c r="E116" s="12">
        <f t="shared" si="114"/>
        <v>25.3923225806452</v>
      </c>
      <c r="F116" s="8" t="s">
        <v>109</v>
      </c>
      <c r="G116" s="6">
        <v>10</v>
      </c>
      <c r="H116" s="11">
        <f t="shared" si="99"/>
        <v>24.5222</v>
      </c>
      <c r="I116" s="11">
        <f t="shared" si="100"/>
        <v>297.6722</v>
      </c>
      <c r="J116" s="11">
        <f t="shared" si="101"/>
        <v>0.328495598909767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6.42630535073144</v>
      </c>
      <c r="P116" s="11">
        <f t="shared" si="104"/>
        <v>2.11101302496556</v>
      </c>
      <c r="Q116" s="15">
        <f t="shared" si="105"/>
        <v>0.949955861234503</v>
      </c>
      <c r="R116" s="11">
        <f t="shared" si="106"/>
        <v>1.0964919375</v>
      </c>
      <c r="S116" s="16">
        <f t="shared" si="107"/>
        <v>0.866359184911474</v>
      </c>
      <c r="T116" s="3">
        <v>0.27</v>
      </c>
      <c r="U116" s="17">
        <f t="shared" si="108"/>
        <v>0.233916979926098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0.345725969447719</v>
      </c>
      <c r="AC116" s="24">
        <f t="shared" si="110"/>
        <v>9.024625</v>
      </c>
      <c r="AD116" s="1">
        <f t="shared" si="111"/>
        <v>0.45</v>
      </c>
      <c r="AE116" s="25">
        <f t="shared" si="112"/>
        <v>337.518333333333</v>
      </c>
      <c r="AF116" s="1">
        <f t="shared" si="113"/>
        <v>10530731.3998748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16.2075483870968</v>
      </c>
      <c r="E117" s="12">
        <f t="shared" si="114"/>
        <v>24.5222</v>
      </c>
      <c r="F117" s="8" t="s">
        <v>109</v>
      </c>
      <c r="G117" s="6">
        <v>11</v>
      </c>
      <c r="H117" s="11">
        <f t="shared" si="99"/>
        <v>16.2075483870968</v>
      </c>
      <c r="I117" s="11">
        <f t="shared" si="100"/>
        <v>289.357548387097</v>
      </c>
      <c r="J117" s="11">
        <f t="shared" si="101"/>
        <v>0.128330946859109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4.09952770947758</v>
      </c>
      <c r="O117" s="11">
        <f t="shared" si="115"/>
        <v>2.65241336628829</v>
      </c>
      <c r="P117" s="11">
        <f t="shared" si="104"/>
        <v>0.340386718757533</v>
      </c>
      <c r="Q117" s="15">
        <f t="shared" si="105"/>
        <v>0.15317402344089</v>
      </c>
      <c r="R117" s="11">
        <f t="shared" si="106"/>
        <v>1.0964919375</v>
      </c>
      <c r="S117" s="16">
        <f t="shared" si="107"/>
        <v>0.139694618995673</v>
      </c>
      <c r="T117" s="3">
        <v>0.27</v>
      </c>
      <c r="U117" s="17">
        <f t="shared" si="108"/>
        <v>0.0377175471288317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0.286571840459343</v>
      </c>
      <c r="AC117" s="24">
        <f t="shared" si="110"/>
        <v>9.024625</v>
      </c>
      <c r="AD117" s="1">
        <f t="shared" si="111"/>
        <v>0.45</v>
      </c>
      <c r="AE117" s="25">
        <f t="shared" si="112"/>
        <v>337.518333333333</v>
      </c>
      <c r="AF117" s="1">
        <f t="shared" si="113"/>
        <v>8728910.59779492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11.1024333333333</v>
      </c>
      <c r="E118" s="12">
        <f t="shared" si="114"/>
        <v>16.2075483870968</v>
      </c>
      <c r="F118" s="8" t="s">
        <v>111</v>
      </c>
      <c r="G118" s="6">
        <v>12</v>
      </c>
      <c r="H118" s="11">
        <f t="shared" si="99"/>
        <v>11.1024333333333</v>
      </c>
      <c r="I118" s="11">
        <f t="shared" si="100"/>
        <v>284.252433333333</v>
      </c>
      <c r="J118" s="11">
        <f t="shared" si="101"/>
        <v>0.0701244223157702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4.74867539753076</v>
      </c>
      <c r="P118" s="11">
        <f t="shared" si="104"/>
        <v>0.332998119016955</v>
      </c>
      <c r="Q118" s="15">
        <f t="shared" si="105"/>
        <v>0.14984915355763</v>
      </c>
      <c r="R118" s="11">
        <f t="shared" si="106"/>
        <v>1.0964919375</v>
      </c>
      <c r="S118" s="16">
        <f t="shared" si="107"/>
        <v>0.136662339624025</v>
      </c>
      <c r="T118" s="3">
        <v>0.27</v>
      </c>
      <c r="U118" s="17">
        <f t="shared" si="108"/>
        <v>0.0368988316984866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0.237524997757094</v>
      </c>
      <c r="AC118" s="24">
        <f t="shared" si="110"/>
        <v>9.024625</v>
      </c>
      <c r="AD118" s="1">
        <f t="shared" si="111"/>
        <v>0.45</v>
      </c>
      <c r="AE118" s="25">
        <f t="shared" si="112"/>
        <v>337.518333333333</v>
      </c>
      <c r="AF118" s="1">
        <f t="shared" si="113"/>
        <v>7234955.34955489</v>
      </c>
      <c r="AG118" s="1">
        <f>SUM(AF107:AF118)</f>
        <v>107457361.575106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46">
      <c r="A119" s="6"/>
      <c r="B119" s="6"/>
      <c r="C119" s="8">
        <v>12</v>
      </c>
      <c r="D119" s="9">
        <v>6.46367741935484</v>
      </c>
      <c r="E119" s="12">
        <f t="shared" si="114"/>
        <v>11.1024333333333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4.05912903225806</v>
      </c>
      <c r="E123" s="8"/>
      <c r="F123" s="8"/>
      <c r="G123" s="6">
        <v>1</v>
      </c>
      <c r="H123" s="11">
        <f t="shared" ref="H123:H134" si="116">E124</f>
        <v>4.05912903225806</v>
      </c>
      <c r="I123" s="11">
        <f t="shared" ref="I123:I134" si="117">H123+273.15</f>
        <v>277.209129032258</v>
      </c>
      <c r="J123" s="11">
        <f t="shared" ref="J123:J134" si="118">EXP(($C$18*(I123-$C$16))/($C$19*I123*$C$16))</f>
        <v>0.0293692454216156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0.0153078380986545</v>
      </c>
      <c r="Q123" s="15">
        <f t="shared" ref="Q123:Q134" si="122">P123*$B$125</f>
        <v>0.00398003790565017</v>
      </c>
      <c r="R123" s="11">
        <f t="shared" ref="R123:R134" si="123">L123*$B$125</f>
        <v>0.1355172</v>
      </c>
      <c r="S123" s="16">
        <f t="shared" ref="S123:S134" si="124">Q123/R123</f>
        <v>0.0293692454216156</v>
      </c>
      <c r="T123" s="3">
        <v>0.01</v>
      </c>
      <c r="U123" s="17">
        <f t="shared" ref="U123:U134" si="125">S123*T123</f>
        <v>0.000293692454216156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0.00578369245421616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1.5</v>
      </c>
      <c r="AX123" s="1">
        <f t="shared" ref="AX123:AX134" si="132">AW123*10000*AV123*0.67*AU123*AT123</f>
        <v>787.708756091784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4.47251612903226</v>
      </c>
      <c r="E124" s="12">
        <f t="shared" ref="E124:E135" si="133">D123</f>
        <v>4.05912903225806</v>
      </c>
      <c r="F124" s="8" t="s">
        <v>109</v>
      </c>
      <c r="G124" s="6">
        <v>2</v>
      </c>
      <c r="H124" s="11">
        <f t="shared" si="116"/>
        <v>4.47251612903226</v>
      </c>
      <c r="I124" s="11">
        <f t="shared" si="117"/>
        <v>277.622516129032</v>
      </c>
      <c r="J124" s="11">
        <f t="shared" si="118"/>
        <v>0.0309461658640739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1.02713216190135</v>
      </c>
      <c r="P124" s="11">
        <f t="shared" si="121"/>
        <v>0.0317858022465239</v>
      </c>
      <c r="Q124" s="15">
        <f t="shared" si="122"/>
        <v>0.0082643085840962</v>
      </c>
      <c r="R124" s="11">
        <f t="shared" si="123"/>
        <v>0.1355172</v>
      </c>
      <c r="S124" s="16">
        <f t="shared" si="124"/>
        <v>0.0609834661880278</v>
      </c>
      <c r="T124" s="3">
        <v>0.01</v>
      </c>
      <c r="U124" s="17">
        <f t="shared" si="125"/>
        <v>0.000609834661880278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0.00609983466188028</v>
      </c>
      <c r="AU124" s="24">
        <f t="shared" si="129"/>
        <v>52.122</v>
      </c>
      <c r="AV124" s="1">
        <f t="shared" si="130"/>
        <v>0.26</v>
      </c>
      <c r="AW124" s="2">
        <f t="shared" si="131"/>
        <v>1.5</v>
      </c>
      <c r="AX124" s="1">
        <f t="shared" si="132"/>
        <v>830.765676410167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9.4295</v>
      </c>
      <c r="E125" s="12">
        <f t="shared" si="133"/>
        <v>4.47251612903226</v>
      </c>
      <c r="F125" s="8" t="s">
        <v>109</v>
      </c>
      <c r="G125" s="6">
        <v>3</v>
      </c>
      <c r="H125" s="11">
        <f t="shared" si="116"/>
        <v>9.4295</v>
      </c>
      <c r="I125" s="11">
        <f t="shared" si="117"/>
        <v>282.5795</v>
      </c>
      <c r="J125" s="11">
        <f t="shared" si="118"/>
        <v>0.0572529812613543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1.51656635965482</v>
      </c>
      <c r="P125" s="11">
        <f t="shared" si="121"/>
        <v>0.0868279453709178</v>
      </c>
      <c r="Q125" s="15">
        <f t="shared" si="122"/>
        <v>0.0225752657964386</v>
      </c>
      <c r="R125" s="11">
        <f t="shared" si="123"/>
        <v>0.1355172</v>
      </c>
      <c r="S125" s="16">
        <f t="shared" si="124"/>
        <v>0.166585981679363</v>
      </c>
      <c r="T125" s="3">
        <v>0.01</v>
      </c>
      <c r="U125" s="17">
        <f t="shared" si="125"/>
        <v>0.00166585981679363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0.00715585981679363</v>
      </c>
      <c r="AU125" s="24">
        <f t="shared" si="129"/>
        <v>52.122</v>
      </c>
      <c r="AV125" s="1">
        <f t="shared" si="130"/>
        <v>0.26</v>
      </c>
      <c r="AW125" s="2">
        <f t="shared" si="131"/>
        <v>1.5</v>
      </c>
      <c r="AX125" s="1">
        <f t="shared" si="132"/>
        <v>974.590796394208</v>
      </c>
    </row>
    <row r="126" s="1" customFormat="1" ht="16.8" spans="1:50">
      <c r="A126" s="6"/>
      <c r="B126" s="6"/>
      <c r="C126" s="8">
        <v>3</v>
      </c>
      <c r="D126" s="9">
        <v>11.3590967741935</v>
      </c>
      <c r="E126" s="12">
        <f t="shared" si="133"/>
        <v>9.4295</v>
      </c>
      <c r="F126" s="8" t="s">
        <v>109</v>
      </c>
      <c r="G126" s="6">
        <v>4</v>
      </c>
      <c r="H126" s="11">
        <f t="shared" si="116"/>
        <v>11.3590967741935</v>
      </c>
      <c r="I126" s="11">
        <f t="shared" si="117"/>
        <v>284.509096774193</v>
      </c>
      <c r="J126" s="11">
        <f t="shared" si="118"/>
        <v>0.0723252000221695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1.9509584142839</v>
      </c>
      <c r="P126" s="11">
        <f t="shared" si="121"/>
        <v>0.141103457548018</v>
      </c>
      <c r="Q126" s="15">
        <f t="shared" si="122"/>
        <v>0.0366868989624847</v>
      </c>
      <c r="R126" s="11">
        <f t="shared" si="123"/>
        <v>0.1355172</v>
      </c>
      <c r="S126" s="16">
        <f t="shared" si="124"/>
        <v>0.270717657703116</v>
      </c>
      <c r="T126" s="3">
        <v>0.01</v>
      </c>
      <c r="U126" s="17">
        <f t="shared" si="125"/>
        <v>0.00270717657703116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0.00819717657703116</v>
      </c>
      <c r="AU126" s="24">
        <f t="shared" si="129"/>
        <v>52.122</v>
      </c>
      <c r="AV126" s="1">
        <f t="shared" si="130"/>
        <v>0.26</v>
      </c>
      <c r="AW126" s="2">
        <f t="shared" si="131"/>
        <v>1.5</v>
      </c>
      <c r="AX126" s="1">
        <f t="shared" si="132"/>
        <v>1116.41270971297</v>
      </c>
    </row>
    <row r="127" s="1" customFormat="1" ht="16.8" spans="1:50">
      <c r="A127" s="6"/>
      <c r="B127" s="6"/>
      <c r="C127" s="8">
        <v>4</v>
      </c>
      <c r="D127" s="9">
        <v>14.8261</v>
      </c>
      <c r="E127" s="12">
        <f t="shared" si="133"/>
        <v>11.3590967741935</v>
      </c>
      <c r="F127" s="8" t="s">
        <v>109</v>
      </c>
      <c r="G127" s="6">
        <v>5</v>
      </c>
      <c r="H127" s="11">
        <f t="shared" si="116"/>
        <v>14.8261</v>
      </c>
      <c r="I127" s="11">
        <f t="shared" si="117"/>
        <v>287.9761</v>
      </c>
      <c r="J127" s="11">
        <f t="shared" si="118"/>
        <v>0.109201169381175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1.71936220889909</v>
      </c>
      <c r="O127" s="11">
        <f t="shared" si="134"/>
        <v>0.611712747836795</v>
      </c>
      <c r="P127" s="11">
        <f t="shared" si="121"/>
        <v>0.0667997473891497</v>
      </c>
      <c r="Q127" s="15">
        <f t="shared" si="122"/>
        <v>0.0173679343211789</v>
      </c>
      <c r="R127" s="11">
        <f t="shared" si="123"/>
        <v>0.1355172</v>
      </c>
      <c r="S127" s="16">
        <f t="shared" si="124"/>
        <v>0.128160368729423</v>
      </c>
      <c r="T127" s="3">
        <v>0.01</v>
      </c>
      <c r="U127" s="17">
        <f t="shared" si="125"/>
        <v>0.00128160368729423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0.00873160368729423</v>
      </c>
      <c r="AU127" s="24">
        <f t="shared" si="129"/>
        <v>52.122</v>
      </c>
      <c r="AV127" s="1">
        <f t="shared" si="130"/>
        <v>0.26</v>
      </c>
      <c r="AW127" s="2">
        <f t="shared" si="131"/>
        <v>1.5</v>
      </c>
      <c r="AX127" s="1">
        <f t="shared" si="132"/>
        <v>1189.19889562785</v>
      </c>
    </row>
    <row r="128" s="1" customFormat="1" ht="16.8" spans="1:50">
      <c r="A128" s="6"/>
      <c r="B128" s="6"/>
      <c r="C128" s="8">
        <v>5</v>
      </c>
      <c r="D128" s="9">
        <v>20.4074838709677</v>
      </c>
      <c r="E128" s="12">
        <f t="shared" si="133"/>
        <v>14.8261</v>
      </c>
      <c r="F128" s="8" t="s">
        <v>111</v>
      </c>
      <c r="G128" s="6">
        <v>6</v>
      </c>
      <c r="H128" s="11">
        <f t="shared" si="116"/>
        <v>20.4074838709677</v>
      </c>
      <c r="I128" s="11">
        <f t="shared" si="117"/>
        <v>293.557483870968</v>
      </c>
      <c r="J128" s="11">
        <f t="shared" si="118"/>
        <v>0.207688510930907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1.06613300044765</v>
      </c>
      <c r="P128" s="11">
        <f t="shared" si="121"/>
        <v>0.221423575317271</v>
      </c>
      <c r="Q128" s="15">
        <f t="shared" si="122"/>
        <v>0.0575701295824905</v>
      </c>
      <c r="R128" s="11">
        <f t="shared" si="123"/>
        <v>0.1355172</v>
      </c>
      <c r="S128" s="16">
        <f t="shared" si="124"/>
        <v>0.424817879815186</v>
      </c>
      <c r="T128" s="3">
        <v>0.01</v>
      </c>
      <c r="U128" s="17">
        <f t="shared" si="125"/>
        <v>0.00424817879815186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0.0141981787981519</v>
      </c>
      <c r="AU128" s="24">
        <f t="shared" si="129"/>
        <v>52.122</v>
      </c>
      <c r="AV128" s="1">
        <f t="shared" si="130"/>
        <v>0.26</v>
      </c>
      <c r="AW128" s="2">
        <f t="shared" si="131"/>
        <v>1.5</v>
      </c>
      <c r="AX128" s="1">
        <f t="shared" si="132"/>
        <v>1933.71792300403</v>
      </c>
    </row>
    <row r="129" s="1" customFormat="1" ht="16.8" spans="1:50">
      <c r="A129" s="6"/>
      <c r="B129" s="6"/>
      <c r="C129" s="8">
        <v>6</v>
      </c>
      <c r="D129" s="9">
        <v>25.2038333333333</v>
      </c>
      <c r="E129" s="12">
        <f t="shared" si="133"/>
        <v>20.4074838709677</v>
      </c>
      <c r="F129" s="8" t="s">
        <v>109</v>
      </c>
      <c r="G129" s="6">
        <v>7</v>
      </c>
      <c r="H129" s="11">
        <f t="shared" si="116"/>
        <v>25.2038333333333</v>
      </c>
      <c r="I129" s="11">
        <f t="shared" si="117"/>
        <v>298.353833333333</v>
      </c>
      <c r="J129" s="11">
        <f t="shared" si="118"/>
        <v>0.353984714691572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1.36592942513037</v>
      </c>
      <c r="P129" s="11">
        <f t="shared" si="121"/>
        <v>0.483518137843599</v>
      </c>
      <c r="Q129" s="15">
        <f t="shared" si="122"/>
        <v>0.125714715839336</v>
      </c>
      <c r="R129" s="11">
        <f t="shared" si="123"/>
        <v>0.1355172</v>
      </c>
      <c r="S129" s="16">
        <f t="shared" si="124"/>
        <v>0.927666125328266</v>
      </c>
      <c r="T129" s="3">
        <v>0.01</v>
      </c>
      <c r="U129" s="17">
        <f t="shared" si="125"/>
        <v>0.00927666125328266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0.0241766612532827</v>
      </c>
      <c r="AU129" s="24">
        <f t="shared" si="129"/>
        <v>52.122</v>
      </c>
      <c r="AV129" s="1">
        <f t="shared" si="130"/>
        <v>0.26</v>
      </c>
      <c r="AW129" s="2">
        <f t="shared" si="131"/>
        <v>1.5</v>
      </c>
      <c r="AX129" s="1">
        <f t="shared" si="132"/>
        <v>3292.73520558532</v>
      </c>
    </row>
    <row r="130" s="1" customFormat="1" ht="16.8" spans="1:50">
      <c r="A130" s="6"/>
      <c r="B130" s="6"/>
      <c r="C130" s="8">
        <v>7</v>
      </c>
      <c r="D130" s="9">
        <v>26.7601290322581</v>
      </c>
      <c r="E130" s="12">
        <f t="shared" si="133"/>
        <v>25.2038333333333</v>
      </c>
      <c r="F130" s="8" t="s">
        <v>109</v>
      </c>
      <c r="G130" s="6">
        <v>8</v>
      </c>
      <c r="H130" s="11">
        <f t="shared" si="116"/>
        <v>26.7601290322581</v>
      </c>
      <c r="I130" s="11">
        <f t="shared" si="117"/>
        <v>299.910129032258</v>
      </c>
      <c r="J130" s="11">
        <f t="shared" si="118"/>
        <v>0.419307149092877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1.40363128728678</v>
      </c>
      <c r="P130" s="11">
        <f t="shared" si="121"/>
        <v>0.588552633449783</v>
      </c>
      <c r="Q130" s="15">
        <f t="shared" si="122"/>
        <v>0.153023684696944</v>
      </c>
      <c r="R130" s="11">
        <f t="shared" si="123"/>
        <v>0.1355172</v>
      </c>
      <c r="S130" s="16">
        <f t="shared" si="124"/>
        <v>1.12918275094928</v>
      </c>
      <c r="T130" s="3">
        <v>0.01</v>
      </c>
      <c r="U130" s="17">
        <f t="shared" si="125"/>
        <v>0.0112918275094928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0.0261918275094928</v>
      </c>
      <c r="AU130" s="24">
        <f t="shared" si="129"/>
        <v>52.122</v>
      </c>
      <c r="AV130" s="1">
        <f t="shared" si="130"/>
        <v>0.26</v>
      </c>
      <c r="AW130" s="2">
        <f t="shared" si="131"/>
        <v>1.5</v>
      </c>
      <c r="AX130" s="1">
        <f t="shared" si="132"/>
        <v>3567.19034260428</v>
      </c>
    </row>
    <row r="131" s="1" customFormat="1" ht="16.8" spans="1:50">
      <c r="A131" s="6"/>
      <c r="B131" s="6"/>
      <c r="C131" s="8">
        <v>8</v>
      </c>
      <c r="D131" s="9">
        <v>25.3923225806452</v>
      </c>
      <c r="E131" s="12">
        <f t="shared" si="133"/>
        <v>26.7601290322581</v>
      </c>
      <c r="F131" s="8" t="s">
        <v>109</v>
      </c>
      <c r="G131" s="6">
        <v>9</v>
      </c>
      <c r="H131" s="11">
        <f t="shared" si="116"/>
        <v>25.3923225806452</v>
      </c>
      <c r="I131" s="11">
        <f t="shared" si="117"/>
        <v>298.542322580645</v>
      </c>
      <c r="J131" s="11">
        <f t="shared" si="118"/>
        <v>0.361354099685193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1.33629865383699</v>
      </c>
      <c r="P131" s="11">
        <f t="shared" si="121"/>
        <v>0.482876996967802</v>
      </c>
      <c r="Q131" s="15">
        <f t="shared" si="122"/>
        <v>0.125548019211628</v>
      </c>
      <c r="R131" s="11">
        <f t="shared" si="123"/>
        <v>0.1355172</v>
      </c>
      <c r="S131" s="16">
        <f t="shared" si="124"/>
        <v>0.926436048056102</v>
      </c>
      <c r="T131" s="3">
        <v>0.01</v>
      </c>
      <c r="U131" s="17">
        <f t="shared" si="125"/>
        <v>0.00926436048056102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0.024164360480561</v>
      </c>
      <c r="AU131" s="24">
        <f t="shared" si="129"/>
        <v>52.122</v>
      </c>
      <c r="AV131" s="1">
        <f t="shared" si="130"/>
        <v>0.26</v>
      </c>
      <c r="AW131" s="2">
        <f t="shared" si="131"/>
        <v>1.5</v>
      </c>
      <c r="AX131" s="1">
        <f t="shared" si="132"/>
        <v>3291.05990447687</v>
      </c>
    </row>
    <row r="132" s="1" customFormat="1" ht="16.8" spans="1:50">
      <c r="A132" s="6"/>
      <c r="B132" s="6"/>
      <c r="C132" s="8">
        <v>9</v>
      </c>
      <c r="D132" s="9">
        <v>24.5222</v>
      </c>
      <c r="E132" s="12">
        <f t="shared" si="133"/>
        <v>25.3923225806452</v>
      </c>
      <c r="F132" s="8" t="s">
        <v>109</v>
      </c>
      <c r="G132" s="6">
        <v>10</v>
      </c>
      <c r="H132" s="11">
        <f t="shared" si="116"/>
        <v>24.5222</v>
      </c>
      <c r="I132" s="11">
        <f t="shared" si="117"/>
        <v>297.6722</v>
      </c>
      <c r="J132" s="11">
        <f t="shared" si="118"/>
        <v>0.328495598909767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1.37464165686919</v>
      </c>
      <c r="P132" s="11">
        <f t="shared" si="121"/>
        <v>0.451563734359559</v>
      </c>
      <c r="Q132" s="15">
        <f t="shared" si="122"/>
        <v>0.117406570933485</v>
      </c>
      <c r="R132" s="11">
        <f t="shared" si="123"/>
        <v>0.1355172</v>
      </c>
      <c r="S132" s="16">
        <f t="shared" si="124"/>
        <v>0.866359184911474</v>
      </c>
      <c r="T132" s="3">
        <v>0.01</v>
      </c>
      <c r="U132" s="17">
        <f t="shared" si="125"/>
        <v>0.00866359184911474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0.0186135918491147</v>
      </c>
      <c r="AU132" s="24">
        <f t="shared" si="129"/>
        <v>52.122</v>
      </c>
      <c r="AV132" s="1">
        <f t="shared" si="130"/>
        <v>0.26</v>
      </c>
      <c r="AW132" s="2">
        <f t="shared" si="131"/>
        <v>1.5</v>
      </c>
      <c r="AX132" s="1">
        <f t="shared" si="132"/>
        <v>2535.07415858153</v>
      </c>
    </row>
    <row r="133" s="1" customFormat="1" ht="16.8" spans="1:50">
      <c r="A133" s="6"/>
      <c r="B133" s="6"/>
      <c r="C133" s="8">
        <v>10</v>
      </c>
      <c r="D133" s="9">
        <v>16.2075483870968</v>
      </c>
      <c r="E133" s="12">
        <f t="shared" si="133"/>
        <v>24.5222</v>
      </c>
      <c r="F133" s="8" t="s">
        <v>109</v>
      </c>
      <c r="G133" s="6">
        <v>11</v>
      </c>
      <c r="H133" s="11">
        <f t="shared" si="116"/>
        <v>16.2075483870968</v>
      </c>
      <c r="I133" s="11">
        <f t="shared" si="117"/>
        <v>289.357548387097</v>
      </c>
      <c r="J133" s="11">
        <f t="shared" si="118"/>
        <v>0.128330946859109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0.87692402638415</v>
      </c>
      <c r="O133" s="11">
        <f t="shared" si="134"/>
        <v>0.567373896125482</v>
      </c>
      <c r="P133" s="11">
        <f t="shared" si="121"/>
        <v>0.0728116293129247</v>
      </c>
      <c r="Q133" s="15">
        <f t="shared" si="122"/>
        <v>0.0189310236213604</v>
      </c>
      <c r="R133" s="11">
        <f t="shared" si="123"/>
        <v>0.1355172</v>
      </c>
      <c r="S133" s="16">
        <f t="shared" si="124"/>
        <v>0.139694618995673</v>
      </c>
      <c r="T133" s="3">
        <v>0.01</v>
      </c>
      <c r="U133" s="17">
        <f t="shared" si="125"/>
        <v>0.00139694618995673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0.0113469461899567</v>
      </c>
      <c r="AU133" s="24">
        <f t="shared" si="129"/>
        <v>52.122</v>
      </c>
      <c r="AV133" s="1">
        <f t="shared" si="130"/>
        <v>0.26</v>
      </c>
      <c r="AW133" s="2">
        <f t="shared" si="131"/>
        <v>1.5</v>
      </c>
      <c r="AX133" s="1">
        <f t="shared" si="132"/>
        <v>1545.39490809467</v>
      </c>
    </row>
    <row r="134" s="1" customFormat="1" ht="16.8" spans="1:51">
      <c r="A134" s="6"/>
      <c r="B134" s="6"/>
      <c r="C134" s="8">
        <v>11</v>
      </c>
      <c r="D134" s="9">
        <v>11.1024333333333</v>
      </c>
      <c r="E134" s="12">
        <f t="shared" si="133"/>
        <v>16.2075483870968</v>
      </c>
      <c r="F134" s="8" t="s">
        <v>111</v>
      </c>
      <c r="G134" s="6">
        <v>12</v>
      </c>
      <c r="H134" s="11">
        <f t="shared" si="116"/>
        <v>11.1024333333333</v>
      </c>
      <c r="I134" s="11">
        <f t="shared" si="117"/>
        <v>284.252433333333</v>
      </c>
      <c r="J134" s="11">
        <f t="shared" si="118"/>
        <v>0.0701244223157702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1.01578226681256</v>
      </c>
      <c r="P134" s="11">
        <f t="shared" si="121"/>
        <v>0.0712311446588341</v>
      </c>
      <c r="Q134" s="15">
        <f t="shared" si="122"/>
        <v>0.0185200976112969</v>
      </c>
      <c r="R134" s="11">
        <f t="shared" si="123"/>
        <v>0.1355172</v>
      </c>
      <c r="S134" s="16">
        <f t="shared" si="124"/>
        <v>0.136662339624025</v>
      </c>
      <c r="T134" s="3">
        <v>0.01</v>
      </c>
      <c r="U134" s="17">
        <f t="shared" si="125"/>
        <v>0.00136662339624025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0.00685662339624025</v>
      </c>
      <c r="AU134" s="24">
        <f t="shared" si="129"/>
        <v>52.122</v>
      </c>
      <c r="AV134" s="1">
        <f t="shared" si="130"/>
        <v>0.26</v>
      </c>
      <c r="AW134" s="2">
        <f t="shared" si="131"/>
        <v>1.5</v>
      </c>
      <c r="AX134" s="1">
        <f t="shared" si="132"/>
        <v>933.836356133534</v>
      </c>
      <c r="AY134" s="1">
        <f>SUM(AX123:AX134)</f>
        <v>21997.6856327172</v>
      </c>
    </row>
    <row r="135" s="1" customFormat="1" ht="16.8" spans="1:46">
      <c r="A135" s="6"/>
      <c r="B135" s="6"/>
      <c r="C135" s="8">
        <v>12</v>
      </c>
      <c r="D135" s="9">
        <v>6.46367741935484</v>
      </c>
      <c r="E135" s="12">
        <f t="shared" si="133"/>
        <v>11.1024333333333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4.05912903225806</v>
      </c>
      <c r="E139" s="8"/>
      <c r="F139" s="8"/>
      <c r="G139" s="6">
        <v>1</v>
      </c>
      <c r="H139" s="11">
        <f t="shared" ref="H139:H150" si="135">E140</f>
        <v>4.05912903225806</v>
      </c>
      <c r="I139" s="11">
        <f t="shared" ref="I139:I150" si="136">H139+273.15</f>
        <v>277.209129032258</v>
      </c>
      <c r="J139" s="11">
        <f t="shared" ref="J139:J150" si="137">EXP(($C$18*(I139-$C$16))/($C$19*I139*$C$16))</f>
        <v>0.0293692454216156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0.00836142417153396</v>
      </c>
      <c r="Q139" s="15">
        <f t="shared" ref="Q139:Q150" si="141">P139*$B$125</f>
        <v>0.00217397028459883</v>
      </c>
      <c r="R139" s="11">
        <f t="shared" ref="R139:R150" si="142">L139*$B$125</f>
        <v>0.074022</v>
      </c>
      <c r="S139" s="16">
        <f t="shared" ref="S139:S150" si="143">Q139/R139</f>
        <v>0.0293692454216156</v>
      </c>
      <c r="T139" s="3">
        <v>0.01</v>
      </c>
      <c r="U139" s="17">
        <f t="shared" ref="U139:U150" si="144">S139*T139</f>
        <v>0.000293692454216156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0.00578369245421616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28.6840723506812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4.47251612903226</v>
      </c>
      <c r="E140" s="12">
        <f t="shared" ref="E140:E151" si="154">D139</f>
        <v>4.05912903225806</v>
      </c>
      <c r="F140" s="8" t="s">
        <v>109</v>
      </c>
      <c r="G140" s="6">
        <v>2</v>
      </c>
      <c r="H140" s="11">
        <f t="shared" si="135"/>
        <v>4.47251612903226</v>
      </c>
      <c r="I140" s="11">
        <f t="shared" si="136"/>
        <v>277.622516129032</v>
      </c>
      <c r="J140" s="11">
        <f t="shared" si="137"/>
        <v>0.0309461658640739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0.561038575828466</v>
      </c>
      <c r="P140" s="11">
        <f t="shared" si="140"/>
        <v>0.0173619928237315</v>
      </c>
      <c r="Q140" s="15">
        <f t="shared" si="141"/>
        <v>0.0045141181341702</v>
      </c>
      <c r="R140" s="11">
        <f t="shared" si="142"/>
        <v>0.074022</v>
      </c>
      <c r="S140" s="16">
        <f t="shared" si="143"/>
        <v>0.0609834661880278</v>
      </c>
      <c r="T140" s="3">
        <v>0.01</v>
      </c>
      <c r="U140" s="17">
        <f t="shared" si="144"/>
        <v>0.000609834661880278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0.00609983466188028</v>
      </c>
      <c r="AU140" s="24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30.251971409894</v>
      </c>
      <c r="AZ140" s="2">
        <f t="shared" si="152"/>
        <v>0</v>
      </c>
      <c r="BA140" s="1">
        <f t="shared" si="153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9.4295</v>
      </c>
      <c r="E141" s="12">
        <f t="shared" si="154"/>
        <v>4.47251612903226</v>
      </c>
      <c r="F141" s="8" t="s">
        <v>109</v>
      </c>
      <c r="G141" s="6">
        <v>3</v>
      </c>
      <c r="H141" s="11">
        <f t="shared" si="135"/>
        <v>9.4295</v>
      </c>
      <c r="I141" s="11">
        <f t="shared" si="136"/>
        <v>282.5795</v>
      </c>
      <c r="J141" s="11">
        <f t="shared" si="137"/>
        <v>0.0572529812613543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0.828376583004735</v>
      </c>
      <c r="P141" s="11">
        <f t="shared" si="140"/>
        <v>0.0474270289841148</v>
      </c>
      <c r="Q141" s="15">
        <f t="shared" si="141"/>
        <v>0.0123310275358698</v>
      </c>
      <c r="R141" s="11">
        <f t="shared" si="142"/>
        <v>0.074022</v>
      </c>
      <c r="S141" s="16">
        <f t="shared" si="143"/>
        <v>0.166585981679363</v>
      </c>
      <c r="T141" s="3">
        <v>0.01</v>
      </c>
      <c r="U141" s="17">
        <f t="shared" si="144"/>
        <v>0.00166585981679363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0.00715585981679363</v>
      </c>
      <c r="AU141" s="24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35.4893007090328</v>
      </c>
      <c r="AZ141" s="2">
        <f t="shared" si="152"/>
        <v>0</v>
      </c>
      <c r="BA141" s="1">
        <f t="shared" si="153"/>
        <v>0</v>
      </c>
    </row>
    <row r="142" s="1" customFormat="1" ht="16.8" spans="1:53">
      <c r="A142" s="6"/>
      <c r="B142" s="6"/>
      <c r="C142" s="8">
        <v>3</v>
      </c>
      <c r="D142" s="9">
        <v>11.3590967741935</v>
      </c>
      <c r="E142" s="12">
        <f t="shared" si="154"/>
        <v>9.4295</v>
      </c>
      <c r="F142" s="8" t="s">
        <v>109</v>
      </c>
      <c r="G142" s="6">
        <v>4</v>
      </c>
      <c r="H142" s="11">
        <f t="shared" si="135"/>
        <v>11.3590967741935</v>
      </c>
      <c r="I142" s="11">
        <f t="shared" si="136"/>
        <v>284.509096774193</v>
      </c>
      <c r="J142" s="11">
        <f t="shared" si="137"/>
        <v>0.0723252000221695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1.06564955402062</v>
      </c>
      <c r="P142" s="11">
        <f t="shared" si="140"/>
        <v>0.0770733171480771</v>
      </c>
      <c r="Q142" s="15">
        <f t="shared" si="141"/>
        <v>0.0200390624585001</v>
      </c>
      <c r="R142" s="11">
        <f t="shared" si="142"/>
        <v>0.074022</v>
      </c>
      <c r="S142" s="16">
        <f t="shared" si="143"/>
        <v>0.270717657703116</v>
      </c>
      <c r="T142" s="3">
        <v>0.01</v>
      </c>
      <c r="U142" s="17">
        <f t="shared" si="144"/>
        <v>0.00270717657703116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0.00819717657703116</v>
      </c>
      <c r="AU142" s="24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40.653684107195</v>
      </c>
      <c r="AZ142" s="2">
        <f t="shared" si="152"/>
        <v>0</v>
      </c>
      <c r="BA142" s="1">
        <f t="shared" si="153"/>
        <v>0</v>
      </c>
    </row>
    <row r="143" s="1" customFormat="1" ht="16.8" spans="1:53">
      <c r="A143" s="6"/>
      <c r="B143" s="6"/>
      <c r="C143" s="8">
        <v>4</v>
      </c>
      <c r="D143" s="9">
        <v>14.8261</v>
      </c>
      <c r="E143" s="12">
        <f t="shared" si="154"/>
        <v>11.3590967741935</v>
      </c>
      <c r="F143" s="8" t="s">
        <v>109</v>
      </c>
      <c r="G143" s="6">
        <v>5</v>
      </c>
      <c r="H143" s="11">
        <f t="shared" si="135"/>
        <v>14.8261</v>
      </c>
      <c r="I143" s="11">
        <f t="shared" si="136"/>
        <v>287.9761</v>
      </c>
      <c r="J143" s="11">
        <f t="shared" si="137"/>
        <v>0.109201169381175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0.939147425028916</v>
      </c>
      <c r="O143" s="11">
        <f t="shared" si="155"/>
        <v>0.334128811843627</v>
      </c>
      <c r="P143" s="11">
        <f t="shared" si="140"/>
        <v>0.0364872569772666</v>
      </c>
      <c r="Q143" s="15">
        <f t="shared" si="141"/>
        <v>0.00948668681408932</v>
      </c>
      <c r="R143" s="11">
        <f t="shared" si="142"/>
        <v>0.074022</v>
      </c>
      <c r="S143" s="16">
        <f t="shared" si="143"/>
        <v>0.128160368729423</v>
      </c>
      <c r="T143" s="3">
        <v>0.01</v>
      </c>
      <c r="U143" s="17">
        <f t="shared" si="144"/>
        <v>0.00128160368729423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0.00873160368729423</v>
      </c>
      <c r="AU143" s="24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43.3041614654399</v>
      </c>
      <c r="AZ143" s="2">
        <f t="shared" si="152"/>
        <v>0</v>
      </c>
      <c r="BA143" s="1">
        <f t="shared" si="153"/>
        <v>0</v>
      </c>
    </row>
    <row r="144" s="1" customFormat="1" ht="16.8" spans="1:53">
      <c r="A144" s="6"/>
      <c r="B144" s="6"/>
      <c r="C144" s="8">
        <v>5</v>
      </c>
      <c r="D144" s="9">
        <v>20.4074838709677</v>
      </c>
      <c r="E144" s="12">
        <f t="shared" si="154"/>
        <v>14.8261</v>
      </c>
      <c r="F144" s="8" t="s">
        <v>111</v>
      </c>
      <c r="G144" s="6">
        <v>6</v>
      </c>
      <c r="H144" s="11">
        <f t="shared" si="135"/>
        <v>20.4074838709677</v>
      </c>
      <c r="I144" s="11">
        <f t="shared" si="136"/>
        <v>293.557483870968</v>
      </c>
      <c r="J144" s="11">
        <f t="shared" si="137"/>
        <v>0.207688510930907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0.582341554866361</v>
      </c>
      <c r="P144" s="11">
        <f t="shared" si="140"/>
        <v>0.120945650383383</v>
      </c>
      <c r="Q144" s="15">
        <f t="shared" si="141"/>
        <v>0.0314458690996797</v>
      </c>
      <c r="R144" s="11">
        <f t="shared" si="142"/>
        <v>0.074022</v>
      </c>
      <c r="S144" s="16">
        <f t="shared" si="143"/>
        <v>0.424817879815186</v>
      </c>
      <c r="T144" s="3">
        <v>0.01</v>
      </c>
      <c r="U144" s="17">
        <f t="shared" si="144"/>
        <v>0.00424817879815186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0.0141981787981519</v>
      </c>
      <c r="AU144" s="24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70.4154985967854</v>
      </c>
      <c r="AZ144" s="2">
        <f t="shared" si="152"/>
        <v>0</v>
      </c>
      <c r="BA144" s="1">
        <f t="shared" si="153"/>
        <v>0</v>
      </c>
    </row>
    <row r="145" s="1" customFormat="1" ht="16.8" spans="1:53">
      <c r="A145" s="6"/>
      <c r="B145" s="6"/>
      <c r="C145" s="8">
        <v>6</v>
      </c>
      <c r="D145" s="9">
        <v>25.2038333333333</v>
      </c>
      <c r="E145" s="12">
        <f t="shared" si="154"/>
        <v>20.4074838709677</v>
      </c>
      <c r="F145" s="8" t="s">
        <v>109</v>
      </c>
      <c r="G145" s="6">
        <v>7</v>
      </c>
      <c r="H145" s="11">
        <f t="shared" si="135"/>
        <v>25.2038333333333</v>
      </c>
      <c r="I145" s="11">
        <f t="shared" si="136"/>
        <v>298.353833333333</v>
      </c>
      <c r="J145" s="11">
        <f t="shared" si="137"/>
        <v>0.353984714691572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0.746095904482977</v>
      </c>
      <c r="P145" s="11">
        <f t="shared" si="140"/>
        <v>0.264106545880957</v>
      </c>
      <c r="Q145" s="15">
        <f t="shared" si="141"/>
        <v>0.0686677019290489</v>
      </c>
      <c r="R145" s="11">
        <f t="shared" si="142"/>
        <v>0.074022</v>
      </c>
      <c r="S145" s="16">
        <f t="shared" si="143"/>
        <v>0.927666125328266</v>
      </c>
      <c r="T145" s="3">
        <v>0.01</v>
      </c>
      <c r="U145" s="17">
        <f t="shared" si="144"/>
        <v>0.00927666125328266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0.0241766612532827</v>
      </c>
      <c r="AU145" s="24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119.903522892463</v>
      </c>
      <c r="AZ145" s="2">
        <f t="shared" si="152"/>
        <v>0</v>
      </c>
      <c r="BA145" s="1">
        <f t="shared" si="153"/>
        <v>0</v>
      </c>
    </row>
    <row r="146" s="1" customFormat="1" ht="16.8" spans="1:53">
      <c r="A146" s="6"/>
      <c r="B146" s="6"/>
      <c r="C146" s="8">
        <v>7</v>
      </c>
      <c r="D146" s="9">
        <v>26.7601290322581</v>
      </c>
      <c r="E146" s="12">
        <f t="shared" si="154"/>
        <v>25.2038333333333</v>
      </c>
      <c r="F146" s="8" t="s">
        <v>109</v>
      </c>
      <c r="G146" s="6">
        <v>8</v>
      </c>
      <c r="H146" s="11">
        <f t="shared" si="135"/>
        <v>26.7601290322581</v>
      </c>
      <c r="I146" s="11">
        <f t="shared" si="136"/>
        <v>299.910129032258</v>
      </c>
      <c r="J146" s="11">
        <f t="shared" si="137"/>
        <v>0.419307149092877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0.76668935860202</v>
      </c>
      <c r="P146" s="11">
        <f t="shared" si="140"/>
        <v>0.32147832919526</v>
      </c>
      <c r="Q146" s="15">
        <f t="shared" si="141"/>
        <v>0.0835843655907675</v>
      </c>
      <c r="R146" s="11">
        <f t="shared" si="142"/>
        <v>0.074022</v>
      </c>
      <c r="S146" s="16">
        <f t="shared" si="143"/>
        <v>1.12918275094928</v>
      </c>
      <c r="T146" s="3">
        <v>0.01</v>
      </c>
      <c r="U146" s="17">
        <f t="shared" si="144"/>
        <v>0.0112918275094928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0.0261918275094928</v>
      </c>
      <c r="AU146" s="24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129.897687545814</v>
      </c>
      <c r="AZ146" s="2">
        <f t="shared" si="152"/>
        <v>0</v>
      </c>
      <c r="BA146" s="1">
        <f t="shared" si="153"/>
        <v>0</v>
      </c>
    </row>
    <row r="147" s="1" customFormat="1" ht="16.8" spans="1:53">
      <c r="A147" s="6"/>
      <c r="B147" s="6"/>
      <c r="C147" s="8">
        <v>8</v>
      </c>
      <c r="D147" s="9">
        <v>25.3923225806452</v>
      </c>
      <c r="E147" s="12">
        <f t="shared" si="154"/>
        <v>26.7601290322581</v>
      </c>
      <c r="F147" s="8" t="s">
        <v>109</v>
      </c>
      <c r="G147" s="6">
        <v>9</v>
      </c>
      <c r="H147" s="11">
        <f t="shared" si="135"/>
        <v>25.3923225806452</v>
      </c>
      <c r="I147" s="11">
        <f t="shared" si="136"/>
        <v>298.542322580645</v>
      </c>
      <c r="J147" s="11">
        <f t="shared" si="137"/>
        <v>0.361354099685193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0.72991102940676</v>
      </c>
      <c r="P147" s="11">
        <f t="shared" si="140"/>
        <v>0.263756342881572</v>
      </c>
      <c r="Q147" s="15">
        <f t="shared" si="141"/>
        <v>0.0685766491492088</v>
      </c>
      <c r="R147" s="11">
        <f t="shared" si="142"/>
        <v>0.074022</v>
      </c>
      <c r="S147" s="16">
        <f t="shared" si="143"/>
        <v>0.926436048056102</v>
      </c>
      <c r="T147" s="3">
        <v>0.01</v>
      </c>
      <c r="U147" s="17">
        <f t="shared" si="144"/>
        <v>0.00926436048056102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0.024164360480561</v>
      </c>
      <c r="AU147" s="24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119.84251752997</v>
      </c>
      <c r="AZ147" s="2">
        <f t="shared" si="152"/>
        <v>0</v>
      </c>
      <c r="BA147" s="1">
        <f t="shared" si="153"/>
        <v>0</v>
      </c>
    </row>
    <row r="148" s="1" customFormat="1" ht="16.8" spans="1:53">
      <c r="A148" s="6"/>
      <c r="B148" s="6"/>
      <c r="C148" s="8">
        <v>9</v>
      </c>
      <c r="D148" s="9">
        <v>24.5222</v>
      </c>
      <c r="E148" s="12">
        <f t="shared" si="154"/>
        <v>25.3923225806452</v>
      </c>
      <c r="F148" s="8" t="s">
        <v>109</v>
      </c>
      <c r="G148" s="6">
        <v>10</v>
      </c>
      <c r="H148" s="11">
        <f t="shared" si="135"/>
        <v>24.5222</v>
      </c>
      <c r="I148" s="11">
        <f t="shared" si="136"/>
        <v>297.6722</v>
      </c>
      <c r="J148" s="11">
        <f t="shared" si="137"/>
        <v>0.328495598909767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0.750854686525188</v>
      </c>
      <c r="P148" s="11">
        <f t="shared" si="140"/>
        <v>0.246652459944297</v>
      </c>
      <c r="Q148" s="15">
        <f t="shared" si="141"/>
        <v>0.0641296395855171</v>
      </c>
      <c r="R148" s="11">
        <f t="shared" si="142"/>
        <v>0.074022</v>
      </c>
      <c r="S148" s="16">
        <f t="shared" si="143"/>
        <v>0.866359184911474</v>
      </c>
      <c r="T148" s="3">
        <v>0.01</v>
      </c>
      <c r="U148" s="17">
        <f t="shared" si="144"/>
        <v>0.00866359184911474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0.0186135918491147</v>
      </c>
      <c r="AU148" s="24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92.3136248222965</v>
      </c>
      <c r="AZ148" s="2">
        <f t="shared" si="152"/>
        <v>0</v>
      </c>
      <c r="BA148" s="1">
        <f t="shared" si="153"/>
        <v>0</v>
      </c>
    </row>
    <row r="149" s="1" customFormat="1" ht="16.8" spans="1:53">
      <c r="A149" s="6"/>
      <c r="B149" s="6"/>
      <c r="C149" s="8">
        <v>10</v>
      </c>
      <c r="D149" s="9">
        <v>16.2075483870968</v>
      </c>
      <c r="E149" s="12">
        <f t="shared" si="154"/>
        <v>24.5222</v>
      </c>
      <c r="F149" s="8" t="s">
        <v>109</v>
      </c>
      <c r="G149" s="6">
        <v>11</v>
      </c>
      <c r="H149" s="11">
        <f t="shared" si="135"/>
        <v>16.2075483870968</v>
      </c>
      <c r="I149" s="11">
        <f t="shared" si="136"/>
        <v>289.357548387097</v>
      </c>
      <c r="J149" s="11">
        <f t="shared" si="137"/>
        <v>0.128330946859109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0.478992115251847</v>
      </c>
      <c r="O149" s="11">
        <f t="shared" si="155"/>
        <v>0.309910111329045</v>
      </c>
      <c r="P149" s="11">
        <f t="shared" si="140"/>
        <v>0.0397710580280681</v>
      </c>
      <c r="Q149" s="15">
        <f t="shared" si="141"/>
        <v>0.0103404750872977</v>
      </c>
      <c r="R149" s="11">
        <f t="shared" si="142"/>
        <v>0.074022</v>
      </c>
      <c r="S149" s="16">
        <f t="shared" si="143"/>
        <v>0.139694618995673</v>
      </c>
      <c r="T149" s="3">
        <v>0.01</v>
      </c>
      <c r="U149" s="17">
        <f t="shared" si="144"/>
        <v>0.00139694618995673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0.0113469461899567</v>
      </c>
      <c r="AU149" s="24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56.2748846084895</v>
      </c>
      <c r="AZ149" s="2">
        <f t="shared" si="152"/>
        <v>0</v>
      </c>
      <c r="BA149" s="1">
        <f t="shared" si="153"/>
        <v>0</v>
      </c>
    </row>
    <row r="150" s="1" customFormat="1" ht="16.8" spans="1:54">
      <c r="A150" s="6"/>
      <c r="B150" s="6"/>
      <c r="C150" s="8">
        <v>11</v>
      </c>
      <c r="D150" s="9">
        <v>11.1024333333333</v>
      </c>
      <c r="E150" s="12">
        <f t="shared" si="154"/>
        <v>16.2075483870968</v>
      </c>
      <c r="F150" s="8" t="s">
        <v>111</v>
      </c>
      <c r="G150" s="6">
        <v>12</v>
      </c>
      <c r="H150" s="11">
        <f t="shared" si="135"/>
        <v>11.1024333333333</v>
      </c>
      <c r="I150" s="11">
        <f t="shared" si="136"/>
        <v>284.252433333333</v>
      </c>
      <c r="J150" s="11">
        <f t="shared" si="137"/>
        <v>0.0701244223157702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0.554839053300976</v>
      </c>
      <c r="P150" s="11">
        <f t="shared" si="140"/>
        <v>0.0389077680909598</v>
      </c>
      <c r="Q150" s="15">
        <f t="shared" si="141"/>
        <v>0.0101160197036495</v>
      </c>
      <c r="R150" s="11">
        <f t="shared" si="142"/>
        <v>0.074022</v>
      </c>
      <c r="S150" s="16">
        <f t="shared" si="143"/>
        <v>0.136662339624025</v>
      </c>
      <c r="T150" s="3">
        <v>0.01</v>
      </c>
      <c r="U150" s="17">
        <f t="shared" si="144"/>
        <v>0.00136662339624025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0.00685662339624025</v>
      </c>
      <c r="AU150" s="24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34.0052454614452</v>
      </c>
      <c r="AY150" s="1">
        <f>SUM(AX139:AX150)</f>
        <v>801.036171499507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6.46367741935484</v>
      </c>
      <c r="E151" s="12">
        <f t="shared" si="154"/>
        <v>11.1024333333333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51"/>
  <sheetViews>
    <sheetView workbookViewId="0">
      <pane xSplit="4" topLeftCell="E1" activePane="topRight" state="frozen"/>
      <selection/>
      <selection pane="topRight" activeCell="W120" sqref="W120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5.663461538461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750</v>
      </c>
      <c r="F3" s="3">
        <v>1069.523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3.98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1460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7550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0.4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AV40+AV55+AV71+AV87+AV102+AG118+AY134+AY150+BB150</f>
        <v>207646817.946251</v>
      </c>
      <c r="J16" s="10" t="s">
        <v>35</v>
      </c>
      <c r="K16" s="10">
        <f>I16/(10000*1000)</f>
        <v>20.7646817946251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6.09754838709677</v>
      </c>
      <c r="E29" s="8"/>
      <c r="F29" s="8"/>
      <c r="G29" s="6">
        <v>1</v>
      </c>
      <c r="H29" s="11">
        <f t="shared" ref="H29:H40" si="0">E30</f>
        <v>6.09754838709677</v>
      </c>
      <c r="I29" s="11">
        <f t="shared" ref="I29:I40" si="1">H29+273.15</f>
        <v>279.247548387097</v>
      </c>
      <c r="J29" s="11">
        <f t="shared" ref="J29:J40" si="2">EXP(($C$18*(I29-$C$16))/($C$19*I29*$C$16))</f>
        <v>0.0379528551380471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0.0377026825679288</v>
      </c>
      <c r="Q29" s="15">
        <f t="shared" ref="Q29:Q40" si="6">P29*$B$31</f>
        <v>0.00490134873383075</v>
      </c>
      <c r="R29" s="11">
        <f t="shared" ref="R29:R40" si="7">L29*$B$31</f>
        <v>0.129143083333333</v>
      </c>
      <c r="S29" s="16">
        <f t="shared" ref="S29:S40" si="8">Q29/R29</f>
        <v>0.0379528551380472</v>
      </c>
      <c r="T29" s="3">
        <v>0.01</v>
      </c>
      <c r="U29" s="17">
        <f t="shared" ref="U29:U40" si="9">S29*T29</f>
        <v>0.000379528551380472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0.0222795285513805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0.331666666666667</v>
      </c>
      <c r="AU29" s="1">
        <f t="shared" ref="AU29:AU40" si="17">AT29*10000*AS29*0.67*AR29*AQ29</f>
        <v>639.372240258444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6.65806451612903</v>
      </c>
      <c r="E30" s="12">
        <f t="shared" ref="E30:E41" si="18">D29</f>
        <v>6.09754838709677</v>
      </c>
      <c r="F30" s="8" t="s">
        <v>109</v>
      </c>
      <c r="G30" s="6">
        <v>2</v>
      </c>
      <c r="H30" s="11">
        <f t="shared" si="0"/>
        <v>6.65806451612903</v>
      </c>
      <c r="I30" s="11">
        <f t="shared" si="1"/>
        <v>279.808064516129</v>
      </c>
      <c r="J30" s="11">
        <f t="shared" si="2"/>
        <v>0.0406985629957747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1.94911398409874</v>
      </c>
      <c r="P30" s="11">
        <f t="shared" si="5"/>
        <v>0.0793261382677879</v>
      </c>
      <c r="Q30" s="15">
        <f t="shared" si="6"/>
        <v>0.0103123979748124</v>
      </c>
      <c r="R30" s="11">
        <f t="shared" si="7"/>
        <v>0.129143083333333</v>
      </c>
      <c r="S30" s="16">
        <f t="shared" si="8"/>
        <v>0.0798524993258443</v>
      </c>
      <c r="T30" s="3">
        <v>0.01</v>
      </c>
      <c r="U30" s="17">
        <f t="shared" si="9"/>
        <v>0.000798524993258443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0.0226985249932584</v>
      </c>
      <c r="AR30" s="24">
        <f t="shared" si="15"/>
        <v>99.3408333333333</v>
      </c>
      <c r="AS30" s="1">
        <f t="shared" si="16"/>
        <v>0.13</v>
      </c>
      <c r="AT30" s="2">
        <f>$E$4/12</f>
        <v>0.331666666666667</v>
      </c>
      <c r="AU30" s="1">
        <f t="shared" si="17"/>
        <v>651.396493513446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11.52425</v>
      </c>
      <c r="E31" s="12">
        <f t="shared" si="18"/>
        <v>6.65806451612903</v>
      </c>
      <c r="F31" s="8" t="s">
        <v>109</v>
      </c>
      <c r="G31" s="6">
        <v>3</v>
      </c>
      <c r="H31" s="11">
        <f t="shared" si="0"/>
        <v>11.52425</v>
      </c>
      <c r="I31" s="11">
        <f t="shared" si="1"/>
        <v>284.67425</v>
      </c>
      <c r="J31" s="11">
        <f t="shared" si="2"/>
        <v>0.0737755292701635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2.86319617916428</v>
      </c>
      <c r="P31" s="11">
        <f t="shared" si="5"/>
        <v>0.211233813522155</v>
      </c>
      <c r="Q31" s="15">
        <f t="shared" si="6"/>
        <v>0.0274603957578801</v>
      </c>
      <c r="R31" s="11">
        <f t="shared" si="7"/>
        <v>0.129143083333333</v>
      </c>
      <c r="S31" s="16">
        <f t="shared" si="8"/>
        <v>0.212635435434058</v>
      </c>
      <c r="T31" s="3">
        <v>0.01</v>
      </c>
      <c r="U31" s="17">
        <f t="shared" si="9"/>
        <v>0.00212635435434058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0.0240263543543406</v>
      </c>
      <c r="AR31" s="24">
        <f t="shared" si="15"/>
        <v>99.3408333333333</v>
      </c>
      <c r="AS31" s="1">
        <f t="shared" si="16"/>
        <v>0.13</v>
      </c>
      <c r="AT31" s="2">
        <f>$E$4/12</f>
        <v>0.331666666666667</v>
      </c>
      <c r="AU31" s="1">
        <f t="shared" si="17"/>
        <v>689.502202587052</v>
      </c>
    </row>
    <row r="32" s="1" customFormat="1" ht="16.8" spans="1:47">
      <c r="A32" s="6"/>
      <c r="B32" s="6"/>
      <c r="C32" s="8">
        <v>3</v>
      </c>
      <c r="D32" s="9">
        <v>13.3702580645161</v>
      </c>
      <c r="E32" s="12">
        <f t="shared" si="18"/>
        <v>11.52425</v>
      </c>
      <c r="F32" s="8" t="s">
        <v>109</v>
      </c>
      <c r="G32" s="6">
        <v>4</v>
      </c>
      <c r="H32" s="11">
        <f t="shared" si="0"/>
        <v>13.3702580645161</v>
      </c>
      <c r="I32" s="11">
        <f t="shared" si="1"/>
        <v>286.520258064516</v>
      </c>
      <c r="J32" s="11">
        <f t="shared" si="2"/>
        <v>0.0919636812200714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3.64537069897546</v>
      </c>
      <c r="P32" s="11">
        <f t="shared" si="5"/>
        <v>0.335241708889568</v>
      </c>
      <c r="Q32" s="15">
        <f t="shared" si="6"/>
        <v>0.0435814221556438</v>
      </c>
      <c r="R32" s="11">
        <f t="shared" si="7"/>
        <v>0.129143083333333</v>
      </c>
      <c r="S32" s="16">
        <f t="shared" si="8"/>
        <v>0.337466173416003</v>
      </c>
      <c r="T32" s="3">
        <v>0.01</v>
      </c>
      <c r="U32" s="17">
        <f t="shared" si="9"/>
        <v>0.00337466173416003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0.02527466173416</v>
      </c>
      <c r="AR32" s="24">
        <f t="shared" si="15"/>
        <v>99.3408333333333</v>
      </c>
      <c r="AS32" s="1">
        <f t="shared" si="16"/>
        <v>0.13</v>
      </c>
      <c r="AT32" s="2">
        <f>$E$4/12</f>
        <v>0.331666666666667</v>
      </c>
      <c r="AU32" s="1">
        <f t="shared" si="17"/>
        <v>725.325810080617</v>
      </c>
    </row>
    <row r="33" s="1" customFormat="1" ht="16.8" spans="1:47">
      <c r="A33" s="6"/>
      <c r="B33" s="6"/>
      <c r="C33" s="8">
        <v>4</v>
      </c>
      <c r="D33" s="9">
        <v>15.7530666666667</v>
      </c>
      <c r="E33" s="12">
        <f t="shared" si="18"/>
        <v>13.3702580645161</v>
      </c>
      <c r="F33" s="8" t="s">
        <v>109</v>
      </c>
      <c r="G33" s="6">
        <v>5</v>
      </c>
      <c r="H33" s="11">
        <f t="shared" si="0"/>
        <v>15.7530666666667</v>
      </c>
      <c r="I33" s="11">
        <f t="shared" si="1"/>
        <v>288.903066666667</v>
      </c>
      <c r="J33" s="11">
        <f t="shared" si="2"/>
        <v>0.121714382051216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3.1446225405816</v>
      </c>
      <c r="O33" s="11">
        <f t="shared" si="19"/>
        <v>1.15891478283763</v>
      </c>
      <c r="P33" s="11">
        <f t="shared" si="5"/>
        <v>0.141056596643101</v>
      </c>
      <c r="Q33" s="15">
        <f t="shared" si="6"/>
        <v>0.0183373575636031</v>
      </c>
      <c r="R33" s="11">
        <f t="shared" si="7"/>
        <v>0.129143083333333</v>
      </c>
      <c r="S33" s="16">
        <f t="shared" si="8"/>
        <v>0.141992564296086</v>
      </c>
      <c r="T33" s="3">
        <v>0.01</v>
      </c>
      <c r="U33" s="17">
        <f t="shared" si="9"/>
        <v>0.00141992564296086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0.0308699256429609</v>
      </c>
      <c r="AR33" s="24">
        <f t="shared" si="15"/>
        <v>99.3408333333333</v>
      </c>
      <c r="AS33" s="1">
        <f t="shared" si="16"/>
        <v>0.13</v>
      </c>
      <c r="AT33" s="2">
        <f>$E$4/12</f>
        <v>0.331666666666667</v>
      </c>
      <c r="AU33" s="1">
        <f t="shared" si="17"/>
        <v>885.897269748489</v>
      </c>
    </row>
    <row r="34" s="1" customFormat="1" ht="16.8" spans="1:47">
      <c r="A34" s="6"/>
      <c r="B34" s="6"/>
      <c r="C34" s="8">
        <v>5</v>
      </c>
      <c r="D34" s="9">
        <v>21.7347741935484</v>
      </c>
      <c r="E34" s="12">
        <f t="shared" si="18"/>
        <v>15.7530666666667</v>
      </c>
      <c r="F34" s="8" t="s">
        <v>111</v>
      </c>
      <c r="G34" s="6">
        <v>6</v>
      </c>
      <c r="H34" s="11">
        <f t="shared" si="0"/>
        <v>21.7347741935484</v>
      </c>
      <c r="I34" s="11">
        <f t="shared" si="1"/>
        <v>294.884774193548</v>
      </c>
      <c r="J34" s="11">
        <f t="shared" si="2"/>
        <v>0.24112881518231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2.01126651952786</v>
      </c>
      <c r="P34" s="11">
        <f t="shared" si="5"/>
        <v>0.484974312869601</v>
      </c>
      <c r="Q34" s="15">
        <f t="shared" si="6"/>
        <v>0.0630466606730481</v>
      </c>
      <c r="R34" s="11">
        <f t="shared" si="7"/>
        <v>0.129143083333333</v>
      </c>
      <c r="S34" s="16">
        <f t="shared" si="8"/>
        <v>0.488192313871874</v>
      </c>
      <c r="T34" s="3">
        <v>0.01</v>
      </c>
      <c r="U34" s="17">
        <f t="shared" si="9"/>
        <v>0.00488192313871874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0.0343319231387187</v>
      </c>
      <c r="AR34" s="24">
        <f t="shared" si="15"/>
        <v>99.3408333333333</v>
      </c>
      <c r="AS34" s="1">
        <f t="shared" si="16"/>
        <v>0.13</v>
      </c>
      <c r="AT34" s="2">
        <f>$E$4/12</f>
        <v>0.331666666666667</v>
      </c>
      <c r="AU34" s="1">
        <f t="shared" si="17"/>
        <v>985.248792808195</v>
      </c>
    </row>
    <row r="35" s="1" customFormat="1" ht="16.8" spans="1:47">
      <c r="A35" s="6"/>
      <c r="B35" s="6"/>
      <c r="C35" s="8">
        <v>6</v>
      </c>
      <c r="D35" s="9">
        <v>26.3686</v>
      </c>
      <c r="E35" s="12">
        <f t="shared" si="18"/>
        <v>21.7347741935484</v>
      </c>
      <c r="F35" s="8" t="s">
        <v>109</v>
      </c>
      <c r="G35" s="6">
        <v>7</v>
      </c>
      <c r="H35" s="11">
        <f t="shared" si="0"/>
        <v>26.3686</v>
      </c>
      <c r="I35" s="11">
        <f t="shared" si="1"/>
        <v>299.5186</v>
      </c>
      <c r="J35" s="11">
        <f t="shared" si="2"/>
        <v>0.401884501265927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2.51970053999159</v>
      </c>
      <c r="P35" s="11">
        <f t="shared" si="5"/>
        <v>1.01262859485401</v>
      </c>
      <c r="Q35" s="15">
        <f t="shared" si="6"/>
        <v>0.131641717331021</v>
      </c>
      <c r="R35" s="11">
        <f t="shared" si="7"/>
        <v>0.129143083333333</v>
      </c>
      <c r="S35" s="16">
        <f t="shared" si="8"/>
        <v>1.01934779574094</v>
      </c>
      <c r="T35" s="3">
        <v>0.01</v>
      </c>
      <c r="U35" s="17">
        <f t="shared" si="9"/>
        <v>0.0101934779574094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0.0450934779574094</v>
      </c>
      <c r="AR35" s="24">
        <f t="shared" si="15"/>
        <v>99.3408333333333</v>
      </c>
      <c r="AS35" s="1">
        <f t="shared" si="16"/>
        <v>0.13</v>
      </c>
      <c r="AT35" s="2">
        <f>$E$4/12</f>
        <v>0.331666666666667</v>
      </c>
      <c r="AU35" s="1">
        <f t="shared" si="17"/>
        <v>1294.08115419422</v>
      </c>
    </row>
    <row r="36" s="1" customFormat="1" ht="16.8" spans="1:47">
      <c r="A36" s="6"/>
      <c r="B36" s="6"/>
      <c r="C36" s="8">
        <v>7</v>
      </c>
      <c r="D36" s="9">
        <v>28.8512258064516</v>
      </c>
      <c r="E36" s="12">
        <f t="shared" si="18"/>
        <v>26.3686</v>
      </c>
      <c r="F36" s="8" t="s">
        <v>109</v>
      </c>
      <c r="G36" s="6">
        <v>8</v>
      </c>
      <c r="H36" s="11">
        <f t="shared" si="0"/>
        <v>28.8512258064516</v>
      </c>
      <c r="I36" s="11">
        <f t="shared" si="1"/>
        <v>302.001225806452</v>
      </c>
      <c r="J36" s="11">
        <f t="shared" si="2"/>
        <v>0.525001158441304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2.50048027847092</v>
      </c>
      <c r="P36" s="11">
        <f t="shared" si="5"/>
        <v>1.31275504285686</v>
      </c>
      <c r="Q36" s="15">
        <f t="shared" si="6"/>
        <v>0.170658155571392</v>
      </c>
      <c r="R36" s="11">
        <f t="shared" si="7"/>
        <v>0.129143083333333</v>
      </c>
      <c r="S36" s="16">
        <f t="shared" si="8"/>
        <v>1.32146570429099</v>
      </c>
      <c r="T36" s="3">
        <v>0.01</v>
      </c>
      <c r="U36" s="17">
        <f t="shared" si="9"/>
        <v>0.0132146570429099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0.0481146570429099</v>
      </c>
      <c r="AR36" s="24">
        <f t="shared" si="15"/>
        <v>99.3408333333333</v>
      </c>
      <c r="AS36" s="1">
        <f t="shared" si="16"/>
        <v>0.13</v>
      </c>
      <c r="AT36" s="2">
        <f>$E$4/12</f>
        <v>0.331666666666667</v>
      </c>
      <c r="AU36" s="1">
        <f t="shared" si="17"/>
        <v>1380.78218270404</v>
      </c>
    </row>
    <row r="37" s="1" customFormat="1" ht="16.8" spans="1:47">
      <c r="A37" s="6"/>
      <c r="B37" s="6"/>
      <c r="C37" s="8">
        <v>8</v>
      </c>
      <c r="D37" s="9">
        <v>27.6537741935484</v>
      </c>
      <c r="E37" s="12">
        <f t="shared" si="18"/>
        <v>28.8512258064516</v>
      </c>
      <c r="F37" s="8" t="s">
        <v>109</v>
      </c>
      <c r="G37" s="6">
        <v>9</v>
      </c>
      <c r="H37" s="11">
        <f t="shared" si="0"/>
        <v>27.6537741935484</v>
      </c>
      <c r="I37" s="11">
        <f t="shared" si="1"/>
        <v>300.803774193548</v>
      </c>
      <c r="J37" s="11">
        <f t="shared" si="2"/>
        <v>0.461764325348914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2.18113356894738</v>
      </c>
      <c r="P37" s="11">
        <f t="shared" si="5"/>
        <v>1.00716967096086</v>
      </c>
      <c r="Q37" s="15">
        <f t="shared" si="6"/>
        <v>0.130932057224912</v>
      </c>
      <c r="R37" s="11">
        <f t="shared" si="7"/>
        <v>0.129143083333333</v>
      </c>
      <c r="S37" s="16">
        <f t="shared" si="8"/>
        <v>1.01385264967665</v>
      </c>
      <c r="T37" s="3">
        <v>0.01</v>
      </c>
      <c r="U37" s="17">
        <f t="shared" si="9"/>
        <v>0.0101385264967665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0.0450385264967665</v>
      </c>
      <c r="AR37" s="24">
        <f t="shared" si="15"/>
        <v>99.3408333333333</v>
      </c>
      <c r="AS37" s="1">
        <f t="shared" si="16"/>
        <v>0.13</v>
      </c>
      <c r="AT37" s="2">
        <f>$E$4/12</f>
        <v>0.331666666666667</v>
      </c>
      <c r="AU37" s="1">
        <f t="shared" si="17"/>
        <v>1292.50417116176</v>
      </c>
    </row>
    <row r="38" s="1" customFormat="1" ht="16.8" spans="1:47">
      <c r="A38" s="6"/>
      <c r="B38" s="6"/>
      <c r="C38" s="8">
        <v>9</v>
      </c>
      <c r="D38" s="9">
        <v>27.4582</v>
      </c>
      <c r="E38" s="12">
        <f t="shared" si="18"/>
        <v>27.6537741935484</v>
      </c>
      <c r="F38" s="8" t="s">
        <v>109</v>
      </c>
      <c r="G38" s="6">
        <v>10</v>
      </c>
      <c r="H38" s="11">
        <f t="shared" si="0"/>
        <v>27.4582</v>
      </c>
      <c r="I38" s="11">
        <f t="shared" si="1"/>
        <v>300.6082</v>
      </c>
      <c r="J38" s="11">
        <f t="shared" si="2"/>
        <v>0.452141587602184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2.16737223131986</v>
      </c>
      <c r="P38" s="11">
        <f t="shared" si="5"/>
        <v>0.97995912159385</v>
      </c>
      <c r="Q38" s="15">
        <f t="shared" si="6"/>
        <v>0.127394685807201</v>
      </c>
      <c r="R38" s="11">
        <f t="shared" si="7"/>
        <v>0.129143083333333</v>
      </c>
      <c r="S38" s="16">
        <f t="shared" si="8"/>
        <v>0.986461547293093</v>
      </c>
      <c r="T38" s="3">
        <v>0.01</v>
      </c>
      <c r="U38" s="17">
        <f t="shared" si="9"/>
        <v>0.00986461547293093</v>
      </c>
      <c r="V38" s="16"/>
      <c r="W38" s="3"/>
      <c r="X38" s="17"/>
      <c r="Y38" s="18">
        <v>0.05</v>
      </c>
      <c r="Z38" s="3">
        <v>0.21</v>
      </c>
      <c r="AA38" s="19">
        <f t="shared" si="10"/>
        <v>0.0105</v>
      </c>
      <c r="AB38" s="3">
        <v>0.02</v>
      </c>
      <c r="AC38" s="3">
        <v>0.29</v>
      </c>
      <c r="AD38" s="19">
        <f t="shared" si="11"/>
        <v>0.0058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0.02</v>
      </c>
      <c r="AO38" s="3">
        <v>0.38</v>
      </c>
      <c r="AP38" s="3">
        <f t="shared" si="13"/>
        <v>0.0076</v>
      </c>
      <c r="AQ38" s="1">
        <f t="shared" si="14"/>
        <v>0.0447646154729309</v>
      </c>
      <c r="AR38" s="24">
        <f t="shared" si="15"/>
        <v>99.3408333333333</v>
      </c>
      <c r="AS38" s="1">
        <f t="shared" si="16"/>
        <v>0.13</v>
      </c>
      <c r="AT38" s="2">
        <f>$E$4/12</f>
        <v>0.331666666666667</v>
      </c>
      <c r="AU38" s="1">
        <f t="shared" si="17"/>
        <v>1284.64354230971</v>
      </c>
    </row>
    <row r="39" s="1" customFormat="1" ht="16.8" spans="1:47">
      <c r="A39" s="6"/>
      <c r="B39" s="6"/>
      <c r="C39" s="8">
        <v>10</v>
      </c>
      <c r="D39" s="9">
        <v>17.8834516129032</v>
      </c>
      <c r="E39" s="12">
        <f t="shared" si="18"/>
        <v>27.4582</v>
      </c>
      <c r="F39" s="8" t="s">
        <v>109</v>
      </c>
      <c r="G39" s="6">
        <v>11</v>
      </c>
      <c r="H39" s="11">
        <f t="shared" si="0"/>
        <v>17.8834516129032</v>
      </c>
      <c r="I39" s="11">
        <f t="shared" si="1"/>
        <v>291.033451612903</v>
      </c>
      <c r="J39" s="11">
        <f t="shared" si="2"/>
        <v>0.155770324585298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1.12804245423971</v>
      </c>
      <c r="O39" s="11">
        <f t="shared" si="19"/>
        <v>1.05277898881963</v>
      </c>
      <c r="P39" s="11">
        <f t="shared" si="5"/>
        <v>0.163991724805016</v>
      </c>
      <c r="Q39" s="15">
        <f t="shared" si="6"/>
        <v>0.0213189242246521</v>
      </c>
      <c r="R39" s="11">
        <f t="shared" si="7"/>
        <v>0.129143083333333</v>
      </c>
      <c r="S39" s="16">
        <f t="shared" si="8"/>
        <v>0.165079876323113</v>
      </c>
      <c r="T39" s="3">
        <v>0.01</v>
      </c>
      <c r="U39" s="17">
        <f t="shared" si="9"/>
        <v>0.00165079876323113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0.0311007987632311</v>
      </c>
      <c r="AR39" s="24">
        <f t="shared" si="15"/>
        <v>99.3408333333333</v>
      </c>
      <c r="AS39" s="1">
        <f t="shared" si="16"/>
        <v>0.13</v>
      </c>
      <c r="AT39" s="2">
        <f>$E$4/12</f>
        <v>0.331666666666667</v>
      </c>
      <c r="AU39" s="1">
        <f t="shared" si="17"/>
        <v>892.522807797117</v>
      </c>
    </row>
    <row r="40" s="1" customFormat="1" ht="16.8" spans="1:48">
      <c r="A40" s="6"/>
      <c r="B40" s="6"/>
      <c r="C40" s="8">
        <v>11</v>
      </c>
      <c r="D40" s="9">
        <v>13.0673666666667</v>
      </c>
      <c r="E40" s="12">
        <f t="shared" si="18"/>
        <v>17.8834516129032</v>
      </c>
      <c r="F40" s="8" t="s">
        <v>111</v>
      </c>
      <c r="G40" s="6">
        <v>12</v>
      </c>
      <c r="H40" s="11">
        <f t="shared" si="0"/>
        <v>13.0673666666667</v>
      </c>
      <c r="I40" s="11">
        <f t="shared" si="1"/>
        <v>286.217366666667</v>
      </c>
      <c r="J40" s="11">
        <f t="shared" si="2"/>
        <v>0.0887151880787644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1.88219559734795</v>
      </c>
      <c r="P40" s="11">
        <f t="shared" si="5"/>
        <v>0.166979336419746</v>
      </c>
      <c r="Q40" s="15">
        <f t="shared" si="6"/>
        <v>0.0217073137345669</v>
      </c>
      <c r="R40" s="11">
        <f t="shared" si="7"/>
        <v>0.129143083333333</v>
      </c>
      <c r="S40" s="16">
        <f t="shared" si="8"/>
        <v>0.168087311951023</v>
      </c>
      <c r="T40" s="3">
        <v>0.01</v>
      </c>
      <c r="U40" s="17">
        <f t="shared" si="9"/>
        <v>0.00168087311951023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0.0235808731195102</v>
      </c>
      <c r="AR40" s="24">
        <f t="shared" si="15"/>
        <v>99.3408333333333</v>
      </c>
      <c r="AS40" s="1">
        <f t="shared" si="16"/>
        <v>0.13</v>
      </c>
      <c r="AT40" s="2">
        <f>$E$4/12</f>
        <v>0.331666666666667</v>
      </c>
      <c r="AU40" s="1">
        <f t="shared" si="17"/>
        <v>676.717895484247</v>
      </c>
      <c r="AV40" s="1">
        <f>SUM(AU29:AU40)</f>
        <v>11397.9945626473</v>
      </c>
    </row>
    <row r="41" s="1" customFormat="1" ht="16.8" spans="1:46">
      <c r="A41" s="6"/>
      <c r="B41" s="6"/>
      <c r="C41" s="8">
        <v>12</v>
      </c>
      <c r="D41" s="9">
        <v>8.448</v>
      </c>
      <c r="E41" s="12">
        <f t="shared" si="18"/>
        <v>13.0673666666667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6.09754838709677</v>
      </c>
      <c r="E44" s="8"/>
      <c r="F44" s="8"/>
      <c r="G44" s="6">
        <v>1</v>
      </c>
      <c r="H44" s="11">
        <f t="shared" ref="H44:H55" si="20">E45</f>
        <v>6.09754838709677</v>
      </c>
      <c r="I44" s="11">
        <f t="shared" ref="I44:I55" si="21">H44+273.15</f>
        <v>279.247548387097</v>
      </c>
      <c r="J44" s="11">
        <f t="shared" ref="J44:J55" si="22">EXP(($C$18*(I44-$C$16))/($C$19*I44*$C$16))</f>
        <v>0.0379528551380471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0.033826209571508</v>
      </c>
      <c r="Q44" s="15">
        <f t="shared" ref="Q44:Q55" si="26">P44*$B$46</f>
        <v>0.00608871772287144</v>
      </c>
      <c r="R44" s="11">
        <f t="shared" ref="R44:R55" si="27">L44*$B$46</f>
        <v>0.16042845</v>
      </c>
      <c r="S44" s="16">
        <f t="shared" ref="S44:S55" si="28">Q44/R44</f>
        <v>0.0379528551380471</v>
      </c>
      <c r="T44" s="3">
        <v>0.01</v>
      </c>
      <c r="U44" s="17">
        <f t="shared" ref="U44:U55" si="29">S44*T44</f>
        <v>0.000379528551380471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0.0194795285513805</v>
      </c>
      <c r="AR44" s="24">
        <f t="shared" ref="AR44:AR55" si="35">$B$44/12</f>
        <v>89.1269166666667</v>
      </c>
      <c r="AS44" s="1">
        <f t="shared" ref="AS44:AS55" si="36">$B$46</f>
        <v>0.18</v>
      </c>
      <c r="AT44" s="2">
        <f>$E$3/12</f>
        <v>62.5</v>
      </c>
      <c r="AU44" s="1">
        <f t="shared" ref="AU44:AU55" si="37">AT44*10000*AS44*0.67*AR44*AQ44</f>
        <v>130862.330212077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6.65806451612903</v>
      </c>
      <c r="E45" s="12">
        <f t="shared" ref="E45:E56" si="38">D44</f>
        <v>6.09754838709677</v>
      </c>
      <c r="F45" s="8" t="s">
        <v>109</v>
      </c>
      <c r="G45" s="6">
        <v>2</v>
      </c>
      <c r="H45" s="11">
        <f t="shared" si="20"/>
        <v>6.65806451612903</v>
      </c>
      <c r="I45" s="11">
        <f t="shared" si="21"/>
        <v>279.808064516129</v>
      </c>
      <c r="J45" s="11">
        <f t="shared" si="22"/>
        <v>0.0406985629957747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1.74871212376183</v>
      </c>
      <c r="P45" s="11">
        <f t="shared" si="25"/>
        <v>0.0711700705303957</v>
      </c>
      <c r="Q45" s="15">
        <f t="shared" si="26"/>
        <v>0.0128106126954712</v>
      </c>
      <c r="R45" s="11">
        <f t="shared" si="27"/>
        <v>0.16042845</v>
      </c>
      <c r="S45" s="16">
        <f t="shared" si="28"/>
        <v>0.0798524993258442</v>
      </c>
      <c r="T45" s="3">
        <v>0.01</v>
      </c>
      <c r="U45" s="17">
        <f t="shared" si="29"/>
        <v>0.000798524993258442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0.0198985249932584</v>
      </c>
      <c r="AR45" s="24">
        <f t="shared" si="35"/>
        <v>89.1269166666667</v>
      </c>
      <c r="AS45" s="1">
        <f t="shared" si="36"/>
        <v>0.18</v>
      </c>
      <c r="AT45" s="2">
        <f>$E$3/12</f>
        <v>62.5</v>
      </c>
      <c r="AU45" s="1">
        <f t="shared" si="37"/>
        <v>133677.123731854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11.52425</v>
      </c>
      <c r="E46" s="12">
        <f t="shared" si="38"/>
        <v>6.65806451612903</v>
      </c>
      <c r="F46" s="8" t="s">
        <v>109</v>
      </c>
      <c r="G46" s="6">
        <v>3</v>
      </c>
      <c r="H46" s="11">
        <f t="shared" si="20"/>
        <v>11.52425</v>
      </c>
      <c r="I46" s="11">
        <f t="shared" si="21"/>
        <v>284.67425</v>
      </c>
      <c r="J46" s="11">
        <f t="shared" si="22"/>
        <v>0.0737755292701635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2.5688112198981</v>
      </c>
      <c r="P46" s="11">
        <f t="shared" si="25"/>
        <v>0.189515407343117</v>
      </c>
      <c r="Q46" s="15">
        <f t="shared" si="26"/>
        <v>0.034112773321761</v>
      </c>
      <c r="R46" s="11">
        <f t="shared" si="27"/>
        <v>0.16042845</v>
      </c>
      <c r="S46" s="16">
        <f t="shared" si="28"/>
        <v>0.212635435434058</v>
      </c>
      <c r="T46" s="3">
        <v>0.01</v>
      </c>
      <c r="U46" s="17">
        <f t="shared" si="29"/>
        <v>0.00212635435434058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0.0212263543543406</v>
      </c>
      <c r="AR46" s="24">
        <f t="shared" si="35"/>
        <v>89.1269166666667</v>
      </c>
      <c r="AS46" s="1">
        <f t="shared" si="36"/>
        <v>0.18</v>
      </c>
      <c r="AT46" s="2">
        <f>$E$3/12</f>
        <v>62.5</v>
      </c>
      <c r="AU46" s="1">
        <f t="shared" si="37"/>
        <v>142597.403494112</v>
      </c>
    </row>
    <row r="47" s="1" customFormat="1" ht="16.8" spans="1:47">
      <c r="A47" s="6"/>
      <c r="B47" s="6"/>
      <c r="C47" s="8">
        <v>3</v>
      </c>
      <c r="D47" s="9">
        <v>13.3702580645161</v>
      </c>
      <c r="E47" s="12">
        <f t="shared" si="38"/>
        <v>11.52425</v>
      </c>
      <c r="F47" s="8" t="s">
        <v>109</v>
      </c>
      <c r="G47" s="6">
        <v>4</v>
      </c>
      <c r="H47" s="11">
        <f t="shared" si="20"/>
        <v>13.3702580645161</v>
      </c>
      <c r="I47" s="11">
        <f t="shared" si="21"/>
        <v>286.520258064516</v>
      </c>
      <c r="J47" s="11">
        <f t="shared" si="22"/>
        <v>0.0919636812200714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3.27056497922165</v>
      </c>
      <c r="P47" s="11">
        <f t="shared" si="25"/>
        <v>0.300773195158669</v>
      </c>
      <c r="Q47" s="15">
        <f t="shared" si="26"/>
        <v>0.0541391751285604</v>
      </c>
      <c r="R47" s="11">
        <f t="shared" si="27"/>
        <v>0.16042845</v>
      </c>
      <c r="S47" s="16">
        <f t="shared" si="28"/>
        <v>0.337466173416002</v>
      </c>
      <c r="T47" s="3">
        <v>0.01</v>
      </c>
      <c r="U47" s="17">
        <f t="shared" si="29"/>
        <v>0.00337466173416002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0.02247466173416</v>
      </c>
      <c r="AR47" s="24">
        <f t="shared" si="35"/>
        <v>89.1269166666667</v>
      </c>
      <c r="AS47" s="1">
        <f t="shared" si="36"/>
        <v>0.18</v>
      </c>
      <c r="AT47" s="2">
        <f>$E$3/12</f>
        <v>62.5</v>
      </c>
      <c r="AU47" s="1">
        <f t="shared" si="37"/>
        <v>150983.45925071</v>
      </c>
    </row>
    <row r="48" s="1" customFormat="1" ht="16.8" spans="1:47">
      <c r="A48" s="6"/>
      <c r="B48" s="6"/>
      <c r="C48" s="8">
        <v>4</v>
      </c>
      <c r="D48" s="9">
        <v>15.7530666666667</v>
      </c>
      <c r="E48" s="12">
        <f t="shared" si="38"/>
        <v>13.3702580645161</v>
      </c>
      <c r="F48" s="8" t="s">
        <v>109</v>
      </c>
      <c r="G48" s="6">
        <v>5</v>
      </c>
      <c r="H48" s="11">
        <f t="shared" si="20"/>
        <v>15.7530666666667</v>
      </c>
      <c r="I48" s="11">
        <f t="shared" si="21"/>
        <v>288.903066666667</v>
      </c>
      <c r="J48" s="11">
        <f t="shared" si="22"/>
        <v>0.121714382051216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2.82130219485983</v>
      </c>
      <c r="O48" s="11">
        <f t="shared" si="39"/>
        <v>1.03975875586982</v>
      </c>
      <c r="P48" s="11">
        <f t="shared" si="25"/>
        <v>0.126553594453035</v>
      </c>
      <c r="Q48" s="15">
        <f t="shared" si="26"/>
        <v>0.0227796470015464</v>
      </c>
      <c r="R48" s="11">
        <f t="shared" si="27"/>
        <v>0.16042845</v>
      </c>
      <c r="S48" s="16">
        <f t="shared" si="28"/>
        <v>0.141992564296086</v>
      </c>
      <c r="T48" s="3">
        <v>0.01</v>
      </c>
      <c r="U48" s="17">
        <f t="shared" si="29"/>
        <v>0.00141992564296086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0.0294699256429609</v>
      </c>
      <c r="AR48" s="24">
        <f t="shared" si="35"/>
        <v>89.1269166666667</v>
      </c>
      <c r="AS48" s="1">
        <f t="shared" si="36"/>
        <v>0.18</v>
      </c>
      <c r="AT48" s="2">
        <f>$E$3/12</f>
        <v>62.5</v>
      </c>
      <c r="AU48" s="1">
        <f t="shared" si="37"/>
        <v>197977.231874085</v>
      </c>
    </row>
    <row r="49" s="1" customFormat="1" ht="16.8" spans="1:47">
      <c r="A49" s="6"/>
      <c r="B49" s="6"/>
      <c r="C49" s="8">
        <v>5</v>
      </c>
      <c r="D49" s="9">
        <v>21.7347741935484</v>
      </c>
      <c r="E49" s="12">
        <f t="shared" si="38"/>
        <v>15.7530666666667</v>
      </c>
      <c r="F49" s="8" t="s">
        <v>111</v>
      </c>
      <c r="G49" s="6">
        <v>6</v>
      </c>
      <c r="H49" s="11">
        <f t="shared" si="20"/>
        <v>21.7347741935484</v>
      </c>
      <c r="I49" s="11">
        <f t="shared" si="21"/>
        <v>294.884774193548</v>
      </c>
      <c r="J49" s="11">
        <f t="shared" si="22"/>
        <v>0.24112881518231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1.80447432808345</v>
      </c>
      <c r="P49" s="11">
        <f t="shared" si="25"/>
        <v>0.435110756757657</v>
      </c>
      <c r="Q49" s="15">
        <f t="shared" si="26"/>
        <v>0.0783199362163782</v>
      </c>
      <c r="R49" s="11">
        <f t="shared" si="27"/>
        <v>0.16042845</v>
      </c>
      <c r="S49" s="16">
        <f t="shared" si="28"/>
        <v>0.488192313871874</v>
      </c>
      <c r="T49" s="3">
        <v>0.01</v>
      </c>
      <c r="U49" s="17">
        <f t="shared" si="29"/>
        <v>0.00488192313871874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0.0329319231387187</v>
      </c>
      <c r="AR49" s="24">
        <f t="shared" si="35"/>
        <v>89.1269166666667</v>
      </c>
      <c r="AS49" s="1">
        <f t="shared" si="36"/>
        <v>0.18</v>
      </c>
      <c r="AT49" s="2">
        <f>$E$3/12</f>
        <v>62.5</v>
      </c>
      <c r="AU49" s="1">
        <f t="shared" si="37"/>
        <v>221234.727982796</v>
      </c>
    </row>
    <row r="50" s="1" customFormat="1" ht="16.8" spans="1:47">
      <c r="A50" s="6"/>
      <c r="B50" s="6"/>
      <c r="C50" s="8">
        <v>6</v>
      </c>
      <c r="D50" s="9">
        <v>26.3686</v>
      </c>
      <c r="E50" s="12">
        <f t="shared" si="38"/>
        <v>21.7347741935484</v>
      </c>
      <c r="F50" s="8" t="s">
        <v>109</v>
      </c>
      <c r="G50" s="6">
        <v>7</v>
      </c>
      <c r="H50" s="11">
        <f t="shared" si="20"/>
        <v>26.3686</v>
      </c>
      <c r="I50" s="11">
        <f t="shared" si="21"/>
        <v>299.5186</v>
      </c>
      <c r="J50" s="11">
        <f t="shared" si="22"/>
        <v>0.401884501265927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2.26063273799246</v>
      </c>
      <c r="P50" s="11">
        <f t="shared" si="25"/>
        <v>0.908513260453527</v>
      </c>
      <c r="Q50" s="15">
        <f t="shared" si="26"/>
        <v>0.163532386881635</v>
      </c>
      <c r="R50" s="11">
        <f t="shared" si="27"/>
        <v>0.16042845</v>
      </c>
      <c r="S50" s="16">
        <f t="shared" si="28"/>
        <v>1.01934779574094</v>
      </c>
      <c r="T50" s="3">
        <v>0.01</v>
      </c>
      <c r="U50" s="17">
        <f t="shared" si="29"/>
        <v>0.0101934779574094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0.0442934779574094</v>
      </c>
      <c r="AR50" s="24">
        <f t="shared" si="35"/>
        <v>89.1269166666667</v>
      </c>
      <c r="AS50" s="1">
        <f t="shared" si="36"/>
        <v>0.18</v>
      </c>
      <c r="AT50" s="2">
        <f>$E$3/12</f>
        <v>62.5</v>
      </c>
      <c r="AU50" s="1">
        <f t="shared" si="37"/>
        <v>297560.98682856</v>
      </c>
    </row>
    <row r="51" s="1" customFormat="1" ht="16.8" spans="1:47">
      <c r="A51" s="6"/>
      <c r="B51" s="6"/>
      <c r="C51" s="8">
        <v>7</v>
      </c>
      <c r="D51" s="9">
        <v>28.8512258064516</v>
      </c>
      <c r="E51" s="12">
        <f t="shared" si="38"/>
        <v>26.3686</v>
      </c>
      <c r="F51" s="8" t="s">
        <v>109</v>
      </c>
      <c r="G51" s="6">
        <v>8</v>
      </c>
      <c r="H51" s="11">
        <f t="shared" si="20"/>
        <v>28.8512258064516</v>
      </c>
      <c r="I51" s="11">
        <f t="shared" si="21"/>
        <v>302.001225806452</v>
      </c>
      <c r="J51" s="11">
        <f t="shared" si="22"/>
        <v>0.525001158441304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2.2433886442056</v>
      </c>
      <c r="P51" s="11">
        <f t="shared" si="25"/>
        <v>1.177781637042</v>
      </c>
      <c r="Q51" s="15">
        <f t="shared" si="26"/>
        <v>0.212000694667561</v>
      </c>
      <c r="R51" s="11">
        <f t="shared" si="27"/>
        <v>0.16042845</v>
      </c>
      <c r="S51" s="16">
        <f t="shared" si="28"/>
        <v>1.32146570429098</v>
      </c>
      <c r="T51" s="3">
        <v>0.01</v>
      </c>
      <c r="U51" s="17">
        <f t="shared" si="29"/>
        <v>0.0132146570429098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0.0473146570429098</v>
      </c>
      <c r="AR51" s="24">
        <f t="shared" si="35"/>
        <v>89.1269166666667</v>
      </c>
      <c r="AS51" s="1">
        <f t="shared" si="36"/>
        <v>0.18</v>
      </c>
      <c r="AT51" s="2">
        <f>$E$3/12</f>
        <v>62.5</v>
      </c>
      <c r="AU51" s="1">
        <f t="shared" si="37"/>
        <v>317857.090713916</v>
      </c>
    </row>
    <row r="52" s="1" customFormat="1" ht="16.8" spans="1:47">
      <c r="A52" s="6"/>
      <c r="B52" s="6"/>
      <c r="C52" s="8">
        <v>8</v>
      </c>
      <c r="D52" s="9">
        <v>27.6537741935484</v>
      </c>
      <c r="E52" s="12">
        <f t="shared" si="38"/>
        <v>28.8512258064516</v>
      </c>
      <c r="F52" s="8" t="s">
        <v>109</v>
      </c>
      <c r="G52" s="6">
        <v>9</v>
      </c>
      <c r="H52" s="11">
        <f t="shared" si="20"/>
        <v>27.6537741935484</v>
      </c>
      <c r="I52" s="11">
        <f t="shared" si="21"/>
        <v>300.803774193548</v>
      </c>
      <c r="J52" s="11">
        <f t="shared" si="22"/>
        <v>0.461764325348914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1.95687617383026</v>
      </c>
      <c r="P52" s="11">
        <f t="shared" si="25"/>
        <v>0.903615606200094</v>
      </c>
      <c r="Q52" s="15">
        <f t="shared" si="26"/>
        <v>0.162650809116017</v>
      </c>
      <c r="R52" s="11">
        <f t="shared" si="27"/>
        <v>0.16042845</v>
      </c>
      <c r="S52" s="16">
        <f t="shared" si="28"/>
        <v>1.01385264967664</v>
      </c>
      <c r="T52" s="3">
        <v>0.01</v>
      </c>
      <c r="U52" s="17">
        <f t="shared" si="29"/>
        <v>0.0101385264967664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0.02</v>
      </c>
      <c r="AO52" s="3">
        <v>0.35</v>
      </c>
      <c r="AP52" s="3">
        <f t="shared" si="33"/>
        <v>0.007</v>
      </c>
      <c r="AQ52" s="1">
        <f t="shared" si="34"/>
        <v>0.0442385264967664</v>
      </c>
      <c r="AR52" s="24">
        <f t="shared" si="35"/>
        <v>89.1269166666667</v>
      </c>
      <c r="AS52" s="1">
        <f t="shared" si="36"/>
        <v>0.18</v>
      </c>
      <c r="AT52" s="2">
        <f>$E$3/12</f>
        <v>62.5</v>
      </c>
      <c r="AU52" s="1">
        <f t="shared" si="37"/>
        <v>297191.826139207</v>
      </c>
    </row>
    <row r="53" s="1" customFormat="1" ht="16.8" spans="1:47">
      <c r="A53" s="6"/>
      <c r="B53" s="6"/>
      <c r="C53" s="8">
        <v>9</v>
      </c>
      <c r="D53" s="9">
        <v>27.4582</v>
      </c>
      <c r="E53" s="12">
        <f t="shared" si="38"/>
        <v>27.6537741935484</v>
      </c>
      <c r="F53" s="8" t="s">
        <v>109</v>
      </c>
      <c r="G53" s="6">
        <v>10</v>
      </c>
      <c r="H53" s="11">
        <f t="shared" si="20"/>
        <v>27.4582</v>
      </c>
      <c r="I53" s="11">
        <f t="shared" si="21"/>
        <v>300.6082</v>
      </c>
      <c r="J53" s="11">
        <f t="shared" si="22"/>
        <v>0.452141587602184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1.94452973429683</v>
      </c>
      <c r="P53" s="11">
        <f t="shared" si="25"/>
        <v>0.879202761204624</v>
      </c>
      <c r="Q53" s="15">
        <f t="shared" si="26"/>
        <v>0.158256497016832</v>
      </c>
      <c r="R53" s="11">
        <f t="shared" si="27"/>
        <v>0.16042845</v>
      </c>
      <c r="S53" s="16">
        <f t="shared" si="28"/>
        <v>0.986461547293091</v>
      </c>
      <c r="T53" s="3">
        <v>0.01</v>
      </c>
      <c r="U53" s="17">
        <f t="shared" si="29"/>
        <v>0.00986461547293091</v>
      </c>
      <c r="V53" s="16"/>
      <c r="W53" s="3"/>
      <c r="X53" s="17"/>
      <c r="Y53" s="18">
        <v>0.05</v>
      </c>
      <c r="Z53" s="3">
        <v>0.29</v>
      </c>
      <c r="AA53" s="19">
        <f t="shared" si="30"/>
        <v>0.0145</v>
      </c>
      <c r="AB53" s="3">
        <v>0.02</v>
      </c>
      <c r="AC53" s="3">
        <v>0.28</v>
      </c>
      <c r="AD53" s="19">
        <f t="shared" si="31"/>
        <v>0.0056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0.02</v>
      </c>
      <c r="AO53" s="3">
        <v>0.35</v>
      </c>
      <c r="AP53" s="3">
        <f t="shared" si="33"/>
        <v>0.007</v>
      </c>
      <c r="AQ53" s="1">
        <f t="shared" si="34"/>
        <v>0.0439646154729309</v>
      </c>
      <c r="AR53" s="24">
        <f t="shared" si="35"/>
        <v>89.1269166666667</v>
      </c>
      <c r="AS53" s="1">
        <f t="shared" si="36"/>
        <v>0.18</v>
      </c>
      <c r="AT53" s="2">
        <f>$E$3/12</f>
        <v>62.5</v>
      </c>
      <c r="AU53" s="1">
        <f t="shared" si="37"/>
        <v>295351.707947674</v>
      </c>
    </row>
    <row r="54" s="1" customFormat="1" ht="16.8" spans="1:47">
      <c r="A54" s="6"/>
      <c r="B54" s="6"/>
      <c r="C54" s="8">
        <v>10</v>
      </c>
      <c r="D54" s="9">
        <v>17.8834516129032</v>
      </c>
      <c r="E54" s="12">
        <f t="shared" si="38"/>
        <v>27.4582</v>
      </c>
      <c r="F54" s="8" t="s">
        <v>109</v>
      </c>
      <c r="G54" s="6">
        <v>11</v>
      </c>
      <c r="H54" s="11">
        <f t="shared" si="20"/>
        <v>17.8834516129032</v>
      </c>
      <c r="I54" s="11">
        <f t="shared" si="21"/>
        <v>291.033451612903</v>
      </c>
      <c r="J54" s="11">
        <f t="shared" si="22"/>
        <v>0.155770324585298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1.0120606244376</v>
      </c>
      <c r="O54" s="11">
        <f t="shared" si="39"/>
        <v>0.944535515321278</v>
      </c>
      <c r="P54" s="11">
        <f t="shared" si="25"/>
        <v>0.147130603803937</v>
      </c>
      <c r="Q54" s="15">
        <f t="shared" si="26"/>
        <v>0.0264835086847087</v>
      </c>
      <c r="R54" s="11">
        <f t="shared" si="27"/>
        <v>0.16042845</v>
      </c>
      <c r="S54" s="16">
        <f t="shared" si="28"/>
        <v>0.165079876323113</v>
      </c>
      <c r="T54" s="3">
        <v>0.01</v>
      </c>
      <c r="U54" s="17">
        <f t="shared" si="29"/>
        <v>0.00165079876323113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0.0297007987632311</v>
      </c>
      <c r="AR54" s="24">
        <f t="shared" si="35"/>
        <v>89.1269166666667</v>
      </c>
      <c r="AS54" s="1">
        <f t="shared" si="36"/>
        <v>0.18</v>
      </c>
      <c r="AT54" s="2">
        <f>$E$3/12</f>
        <v>62.5</v>
      </c>
      <c r="AU54" s="1">
        <f t="shared" si="37"/>
        <v>199528.223953909</v>
      </c>
    </row>
    <row r="55" s="1" customFormat="1" ht="16.8" spans="1:48">
      <c r="A55" s="6"/>
      <c r="B55" s="6"/>
      <c r="C55" s="8">
        <v>11</v>
      </c>
      <c r="D55" s="9">
        <v>13.0673666666667</v>
      </c>
      <c r="E55" s="12">
        <f t="shared" si="38"/>
        <v>17.8834516129032</v>
      </c>
      <c r="F55" s="8" t="s">
        <v>111</v>
      </c>
      <c r="G55" s="6">
        <v>12</v>
      </c>
      <c r="H55" s="11">
        <f t="shared" si="20"/>
        <v>13.0673666666667</v>
      </c>
      <c r="I55" s="11">
        <f t="shared" si="21"/>
        <v>286.217366666667</v>
      </c>
      <c r="J55" s="11">
        <f t="shared" si="22"/>
        <v>0.0887151880787644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1.68867407818401</v>
      </c>
      <c r="P55" s="11">
        <f t="shared" si="25"/>
        <v>0.149811038449828</v>
      </c>
      <c r="Q55" s="15">
        <f t="shared" si="26"/>
        <v>0.0269659869209691</v>
      </c>
      <c r="R55" s="11">
        <f t="shared" si="27"/>
        <v>0.16042845</v>
      </c>
      <c r="S55" s="16">
        <f t="shared" si="28"/>
        <v>0.168087311951023</v>
      </c>
      <c r="T55" s="3">
        <v>0.01</v>
      </c>
      <c r="U55" s="17">
        <f t="shared" si="29"/>
        <v>0.00168087311951023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0.0207808731195102</v>
      </c>
      <c r="AR55" s="24">
        <f t="shared" si="35"/>
        <v>89.1269166666667</v>
      </c>
      <c r="AS55" s="1">
        <f t="shared" si="36"/>
        <v>0.18</v>
      </c>
      <c r="AT55" s="2">
        <f>$E$3/12</f>
        <v>62.5</v>
      </c>
      <c r="AU55" s="1">
        <f t="shared" si="37"/>
        <v>139604.686688781</v>
      </c>
      <c r="AV55" s="1">
        <f>SUM(AU44:AU55)</f>
        <v>2524426.79881768</v>
      </c>
    </row>
    <row r="56" s="1" customFormat="1" ht="16.8" spans="1:46">
      <c r="A56" s="6"/>
      <c r="B56" s="6"/>
      <c r="C56" s="8">
        <v>12</v>
      </c>
      <c r="D56" s="9">
        <v>8.448</v>
      </c>
      <c r="E56" s="12">
        <f t="shared" si="38"/>
        <v>13.0673666666667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6.09754838709677</v>
      </c>
      <c r="E60" s="8"/>
      <c r="F60" s="8"/>
      <c r="G60" s="6">
        <v>1</v>
      </c>
      <c r="H60" s="11">
        <f t="shared" ref="H60:H71" si="40">E61</f>
        <v>6.09754838709677</v>
      </c>
      <c r="I60" s="11">
        <f t="shared" ref="I60:I71" si="41">H60+273.15</f>
        <v>279.247548387097</v>
      </c>
      <c r="J60" s="11">
        <f t="shared" ref="J60:J71" si="42">EXP(($C$18*(I60-$C$16))/($C$19*I60*$C$16))</f>
        <v>0.0379528551380471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0.0523635542339636</v>
      </c>
      <c r="Q60" s="15">
        <f t="shared" ref="Q60:Q71" si="46">P60*$B$62</f>
        <v>0.00523635542339636</v>
      </c>
      <c r="R60" s="11">
        <f t="shared" ref="R60:R71" si="47">L60*$B$62</f>
        <v>0.13797</v>
      </c>
      <c r="S60" s="16">
        <f t="shared" ref="S60:S71" si="48">Q60/R60</f>
        <v>0.0379528551380471</v>
      </c>
      <c r="T60" s="3">
        <v>0.01</v>
      </c>
      <c r="U60" s="17">
        <f t="shared" ref="U60:U71" si="49">S60*T60</f>
        <v>0.000379528551380471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0.0126795285513805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6.65806451612903</v>
      </c>
      <c r="E61" s="12">
        <f t="shared" ref="E61:E72" si="58">D60</f>
        <v>6.09754838709677</v>
      </c>
      <c r="F61" s="8" t="s">
        <v>109</v>
      </c>
      <c r="G61" s="6">
        <v>2</v>
      </c>
      <c r="H61" s="11">
        <f t="shared" si="40"/>
        <v>6.65806451612903</v>
      </c>
      <c r="I61" s="11">
        <f t="shared" si="41"/>
        <v>279.808064516129</v>
      </c>
      <c r="J61" s="11">
        <f t="shared" si="42"/>
        <v>0.0406985629957747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2.70703644576604</v>
      </c>
      <c r="P61" s="11">
        <f t="shared" si="45"/>
        <v>0.110172493319867</v>
      </c>
      <c r="Q61" s="15">
        <f t="shared" si="46"/>
        <v>0.0110172493319867</v>
      </c>
      <c r="R61" s="11">
        <f t="shared" si="47"/>
        <v>0.13797</v>
      </c>
      <c r="S61" s="16">
        <f t="shared" si="48"/>
        <v>0.0798524993258441</v>
      </c>
      <c r="T61" s="3">
        <v>0.01</v>
      </c>
      <c r="U61" s="17">
        <f t="shared" si="49"/>
        <v>0.000798524993258441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0.0130985249932584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11.52425</v>
      </c>
      <c r="E62" s="12">
        <f t="shared" si="58"/>
        <v>6.65806451612903</v>
      </c>
      <c r="F62" s="8" t="s">
        <v>109</v>
      </c>
      <c r="G62" s="6">
        <v>3</v>
      </c>
      <c r="H62" s="11">
        <f t="shared" si="40"/>
        <v>11.52425</v>
      </c>
      <c r="I62" s="11">
        <f t="shared" si="41"/>
        <v>284.67425</v>
      </c>
      <c r="J62" s="11">
        <f t="shared" si="42"/>
        <v>0.0737755292701635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3.97656395244617</v>
      </c>
      <c r="P62" s="11">
        <f t="shared" si="45"/>
        <v>0.29337311026837</v>
      </c>
      <c r="Q62" s="15">
        <f t="shared" si="46"/>
        <v>0.029337311026837</v>
      </c>
      <c r="R62" s="11">
        <f t="shared" si="47"/>
        <v>0.13797</v>
      </c>
      <c r="S62" s="16">
        <f t="shared" si="48"/>
        <v>0.212635435434058</v>
      </c>
      <c r="T62" s="3">
        <v>0.01</v>
      </c>
      <c r="U62" s="17">
        <f t="shared" si="49"/>
        <v>0.00212635435434058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0.0144263543543406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ht="16.8" spans="1:47">
      <c r="A63" s="6"/>
      <c r="B63" s="6"/>
      <c r="C63" s="8">
        <v>3</v>
      </c>
      <c r="D63" s="9">
        <v>13.3702580645161</v>
      </c>
      <c r="E63" s="12">
        <f t="shared" si="58"/>
        <v>11.52425</v>
      </c>
      <c r="F63" s="8" t="s">
        <v>109</v>
      </c>
      <c r="G63" s="6">
        <v>4</v>
      </c>
      <c r="H63" s="11">
        <f t="shared" si="40"/>
        <v>13.3702580645161</v>
      </c>
      <c r="I63" s="11">
        <f t="shared" si="41"/>
        <v>286.520258064516</v>
      </c>
      <c r="J63" s="11">
        <f t="shared" si="42"/>
        <v>0.0919636812200714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5.0628908421778</v>
      </c>
      <c r="P63" s="11">
        <f t="shared" si="45"/>
        <v>0.465602079462058</v>
      </c>
      <c r="Q63" s="15">
        <f t="shared" si="46"/>
        <v>0.0465602079462058</v>
      </c>
      <c r="R63" s="11">
        <f t="shared" si="47"/>
        <v>0.13797</v>
      </c>
      <c r="S63" s="16">
        <f t="shared" si="48"/>
        <v>0.337466173416002</v>
      </c>
      <c r="T63" s="3">
        <v>0.01</v>
      </c>
      <c r="U63" s="17">
        <f t="shared" si="49"/>
        <v>0.00337466173416002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0.01567466173416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ht="16.8" spans="1:47">
      <c r="A64" s="6"/>
      <c r="B64" s="6"/>
      <c r="C64" s="8">
        <v>4</v>
      </c>
      <c r="D64" s="9">
        <v>15.7530666666667</v>
      </c>
      <c r="E64" s="12">
        <f t="shared" si="58"/>
        <v>13.3702580645161</v>
      </c>
      <c r="F64" s="8" t="s">
        <v>109</v>
      </c>
      <c r="G64" s="6">
        <v>5</v>
      </c>
      <c r="H64" s="11">
        <f t="shared" si="40"/>
        <v>15.7530666666667</v>
      </c>
      <c r="I64" s="11">
        <f t="shared" si="41"/>
        <v>288.903066666667</v>
      </c>
      <c r="J64" s="11">
        <f t="shared" si="42"/>
        <v>0.121714382051216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4.36742432457995</v>
      </c>
      <c r="O64" s="11">
        <f t="shared" si="59"/>
        <v>1.60956443813579</v>
      </c>
      <c r="P64" s="11">
        <f t="shared" si="45"/>
        <v>0.195907140959309</v>
      </c>
      <c r="Q64" s="15">
        <f t="shared" si="46"/>
        <v>0.0195907140959309</v>
      </c>
      <c r="R64" s="11">
        <f t="shared" si="47"/>
        <v>0.13797</v>
      </c>
      <c r="S64" s="16">
        <f t="shared" si="48"/>
        <v>0.141992564296086</v>
      </c>
      <c r="T64" s="3">
        <v>0.01</v>
      </c>
      <c r="U64" s="17">
        <f t="shared" si="49"/>
        <v>0.00141992564296086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0.0194699256429609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ht="16.8" spans="1:47">
      <c r="A65" s="6"/>
      <c r="B65" s="6"/>
      <c r="C65" s="8">
        <v>5</v>
      </c>
      <c r="D65" s="9">
        <v>21.7347741935484</v>
      </c>
      <c r="E65" s="12">
        <f t="shared" si="58"/>
        <v>15.7530666666667</v>
      </c>
      <c r="F65" s="8" t="s">
        <v>111</v>
      </c>
      <c r="G65" s="6">
        <v>6</v>
      </c>
      <c r="H65" s="11">
        <f t="shared" si="40"/>
        <v>21.7347741935484</v>
      </c>
      <c r="I65" s="11">
        <f t="shared" si="41"/>
        <v>294.884774193548</v>
      </c>
      <c r="J65" s="11">
        <f t="shared" si="42"/>
        <v>0.24112881518231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2.79335729717648</v>
      </c>
      <c r="P65" s="11">
        <f t="shared" si="45"/>
        <v>0.673558935449024</v>
      </c>
      <c r="Q65" s="15">
        <f t="shared" si="46"/>
        <v>0.0673558935449024</v>
      </c>
      <c r="R65" s="11">
        <f t="shared" si="47"/>
        <v>0.13797</v>
      </c>
      <c r="S65" s="16">
        <f t="shared" si="48"/>
        <v>0.488192313871873</v>
      </c>
      <c r="T65" s="3">
        <v>0.01</v>
      </c>
      <c r="U65" s="17">
        <f t="shared" si="49"/>
        <v>0.00488192313871873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0.0229319231387187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ht="16.8" spans="1:47">
      <c r="A66" s="6"/>
      <c r="B66" s="6"/>
      <c r="C66" s="8">
        <v>6</v>
      </c>
      <c r="D66" s="9">
        <v>26.3686</v>
      </c>
      <c r="E66" s="12">
        <f t="shared" si="58"/>
        <v>21.7347741935484</v>
      </c>
      <c r="F66" s="8" t="s">
        <v>109</v>
      </c>
      <c r="G66" s="6">
        <v>7</v>
      </c>
      <c r="H66" s="11">
        <f t="shared" si="40"/>
        <v>26.3686</v>
      </c>
      <c r="I66" s="11">
        <f t="shared" si="41"/>
        <v>299.5186</v>
      </c>
      <c r="J66" s="11">
        <f t="shared" si="42"/>
        <v>0.401884501265927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3.49949836172745</v>
      </c>
      <c r="P66" s="11">
        <f t="shared" si="45"/>
        <v>1.40639415378377</v>
      </c>
      <c r="Q66" s="15">
        <f t="shared" si="46"/>
        <v>0.140639415378377</v>
      </c>
      <c r="R66" s="11">
        <f t="shared" si="47"/>
        <v>0.13797</v>
      </c>
      <c r="S66" s="16">
        <f t="shared" si="48"/>
        <v>1.01934779574093</v>
      </c>
      <c r="T66" s="3">
        <v>0.01</v>
      </c>
      <c r="U66" s="17">
        <f t="shared" si="49"/>
        <v>0.0101934779574093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0.0333934779574093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ht="16.8" spans="1:47">
      <c r="A67" s="6"/>
      <c r="B67" s="6"/>
      <c r="C67" s="8">
        <v>7</v>
      </c>
      <c r="D67" s="9">
        <v>28.8512258064516</v>
      </c>
      <c r="E67" s="12">
        <f t="shared" si="58"/>
        <v>26.3686</v>
      </c>
      <c r="F67" s="8" t="s">
        <v>109</v>
      </c>
      <c r="G67" s="6">
        <v>8</v>
      </c>
      <c r="H67" s="11">
        <f t="shared" si="40"/>
        <v>28.8512258064516</v>
      </c>
      <c r="I67" s="11">
        <f t="shared" si="41"/>
        <v>302.001225806452</v>
      </c>
      <c r="J67" s="11">
        <f t="shared" si="42"/>
        <v>0.525001158441304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3.47280420794369</v>
      </c>
      <c r="P67" s="11">
        <f t="shared" si="45"/>
        <v>1.82322623221027</v>
      </c>
      <c r="Q67" s="15">
        <f t="shared" si="46"/>
        <v>0.182322623221027</v>
      </c>
      <c r="R67" s="11">
        <f t="shared" si="47"/>
        <v>0.13797</v>
      </c>
      <c r="S67" s="16">
        <f t="shared" si="48"/>
        <v>1.32146570429098</v>
      </c>
      <c r="T67" s="3">
        <v>0.01</v>
      </c>
      <c r="U67" s="17">
        <f t="shared" si="49"/>
        <v>0.0132146570429098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0.0364146570429098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ht="16.8" spans="1:47">
      <c r="A68" s="6"/>
      <c r="B68" s="6"/>
      <c r="C68" s="8">
        <v>8</v>
      </c>
      <c r="D68" s="9">
        <v>27.6537741935484</v>
      </c>
      <c r="E68" s="12">
        <f t="shared" si="58"/>
        <v>28.8512258064516</v>
      </c>
      <c r="F68" s="8" t="s">
        <v>109</v>
      </c>
      <c r="G68" s="6">
        <v>9</v>
      </c>
      <c r="H68" s="11">
        <f t="shared" si="40"/>
        <v>27.6537741935484</v>
      </c>
      <c r="I68" s="11">
        <f t="shared" si="41"/>
        <v>300.803774193548</v>
      </c>
      <c r="J68" s="11">
        <f t="shared" si="42"/>
        <v>0.461764325348914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3.02927797573342</v>
      </c>
      <c r="P68" s="11">
        <f t="shared" si="45"/>
        <v>1.39881250075886</v>
      </c>
      <c r="Q68" s="15">
        <f t="shared" si="46"/>
        <v>0.139881250075886</v>
      </c>
      <c r="R68" s="11">
        <f t="shared" si="47"/>
        <v>0.13797</v>
      </c>
      <c r="S68" s="16">
        <f t="shared" si="48"/>
        <v>1.01385264967664</v>
      </c>
      <c r="T68" s="3">
        <v>0.01</v>
      </c>
      <c r="U68" s="17">
        <f t="shared" si="49"/>
        <v>0.0101385264967664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0.0333385264967664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ht="16.8" spans="1:47">
      <c r="A69" s="6"/>
      <c r="B69" s="6"/>
      <c r="C69" s="8">
        <v>9</v>
      </c>
      <c r="D69" s="9">
        <v>27.4582</v>
      </c>
      <c r="E69" s="12">
        <f t="shared" si="58"/>
        <v>27.6537741935484</v>
      </c>
      <c r="F69" s="8" t="s">
        <v>109</v>
      </c>
      <c r="G69" s="6">
        <v>10</v>
      </c>
      <c r="H69" s="11">
        <f t="shared" si="40"/>
        <v>27.4582</v>
      </c>
      <c r="I69" s="11">
        <f t="shared" si="41"/>
        <v>300.6082</v>
      </c>
      <c r="J69" s="11">
        <f t="shared" si="42"/>
        <v>0.452141587602184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3.01016547497455</v>
      </c>
      <c r="P69" s="11">
        <f t="shared" si="45"/>
        <v>1.36102099680028</v>
      </c>
      <c r="Q69" s="15">
        <f t="shared" si="46"/>
        <v>0.136102099680028</v>
      </c>
      <c r="R69" s="11">
        <f t="shared" si="47"/>
        <v>0.13797</v>
      </c>
      <c r="S69" s="16">
        <f t="shared" si="48"/>
        <v>0.986461547293091</v>
      </c>
      <c r="T69" s="3">
        <v>0.01</v>
      </c>
      <c r="U69" s="17">
        <f t="shared" si="49"/>
        <v>0.00986461547293091</v>
      </c>
      <c r="V69" s="16"/>
      <c r="W69" s="3"/>
      <c r="X69" s="17"/>
      <c r="Y69" s="18">
        <v>0.05</v>
      </c>
      <c r="Z69" s="3">
        <v>0.06</v>
      </c>
      <c r="AA69" s="19">
        <f t="shared" si="50"/>
        <v>0.003</v>
      </c>
      <c r="AB69" s="3">
        <v>0.02</v>
      </c>
      <c r="AC69" s="3">
        <v>0.63</v>
      </c>
      <c r="AD69" s="19">
        <f t="shared" si="51"/>
        <v>0.0126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0.02</v>
      </c>
      <c r="AO69" s="3">
        <v>0.28</v>
      </c>
      <c r="AP69" s="3">
        <f t="shared" si="53"/>
        <v>0.0056</v>
      </c>
      <c r="AQ69" s="1">
        <f t="shared" si="54"/>
        <v>0.0330646154729309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ht="16.8" spans="1:47">
      <c r="A70" s="6"/>
      <c r="B70" s="6"/>
      <c r="C70" s="8">
        <v>10</v>
      </c>
      <c r="D70" s="9">
        <v>17.8834516129032</v>
      </c>
      <c r="E70" s="12">
        <f t="shared" si="58"/>
        <v>27.4582</v>
      </c>
      <c r="F70" s="8" t="s">
        <v>109</v>
      </c>
      <c r="G70" s="6">
        <v>11</v>
      </c>
      <c r="H70" s="11">
        <f t="shared" si="40"/>
        <v>17.8834516129032</v>
      </c>
      <c r="I70" s="11">
        <f t="shared" si="41"/>
        <v>291.033451612903</v>
      </c>
      <c r="J70" s="11">
        <f t="shared" si="42"/>
        <v>0.155770324585298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1.56668725426556</v>
      </c>
      <c r="O70" s="11">
        <f t="shared" si="59"/>
        <v>1.46215722390871</v>
      </c>
      <c r="P70" s="11">
        <f t="shared" si="45"/>
        <v>0.227760705362999</v>
      </c>
      <c r="Q70" s="15">
        <f t="shared" si="46"/>
        <v>0.0227760705362999</v>
      </c>
      <c r="R70" s="11">
        <f t="shared" si="47"/>
        <v>0.13797</v>
      </c>
      <c r="S70" s="16">
        <f t="shared" si="48"/>
        <v>0.165079876323113</v>
      </c>
      <c r="T70" s="3">
        <v>0.01</v>
      </c>
      <c r="U70" s="17">
        <f t="shared" si="49"/>
        <v>0.00165079876323113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0.0197007987632311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ht="16.8" spans="1:48">
      <c r="A71" s="6"/>
      <c r="B71" s="6"/>
      <c r="C71" s="8">
        <v>11</v>
      </c>
      <c r="D71" s="9">
        <v>13.0673666666667</v>
      </c>
      <c r="E71" s="12">
        <f t="shared" si="58"/>
        <v>17.8834516129032</v>
      </c>
      <c r="F71" s="8" t="s">
        <v>111</v>
      </c>
      <c r="G71" s="6">
        <v>12</v>
      </c>
      <c r="H71" s="11">
        <f t="shared" si="40"/>
        <v>13.0673666666667</v>
      </c>
      <c r="I71" s="11">
        <f t="shared" si="41"/>
        <v>286.217366666667</v>
      </c>
      <c r="J71" s="11">
        <f t="shared" si="42"/>
        <v>0.0887151880787644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2.61409651854571</v>
      </c>
      <c r="P71" s="11">
        <f t="shared" si="45"/>
        <v>0.231910064298826</v>
      </c>
      <c r="Q71" s="15">
        <f t="shared" si="46"/>
        <v>0.0231910064298826</v>
      </c>
      <c r="R71" s="11">
        <f t="shared" si="47"/>
        <v>0.13797</v>
      </c>
      <c r="S71" s="16">
        <f t="shared" si="48"/>
        <v>0.168087311951023</v>
      </c>
      <c r="T71" s="3">
        <v>0.01</v>
      </c>
      <c r="U71" s="17">
        <f t="shared" si="49"/>
        <v>0.00168087311951023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0.0139808731195102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8.448</v>
      </c>
      <c r="E72" s="12">
        <f t="shared" si="58"/>
        <v>13.0673666666667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6.09754838709677</v>
      </c>
      <c r="E76" s="8"/>
      <c r="F76" s="8"/>
      <c r="G76" s="6">
        <v>1</v>
      </c>
      <c r="H76" s="11">
        <f t="shared" ref="H76:H87" si="60">E77</f>
        <v>6.09754838709677</v>
      </c>
      <c r="I76" s="11">
        <f t="shared" ref="I76:I87" si="61">H76+273.15</f>
        <v>279.247548387097</v>
      </c>
      <c r="J76" s="11">
        <f t="shared" ref="J76:J87" si="62">EXP(($C$18*(I76-$C$16))/($C$19*I76*$C$16))</f>
        <v>0.0379528551380471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0.00297026951155177</v>
      </c>
      <c r="Q76" s="15">
        <f t="shared" ref="Q76:Q87" si="66">P76*$B$78</f>
        <v>0.00038613503650173</v>
      </c>
      <c r="R76" s="11">
        <f t="shared" ref="R76:R87" si="67">L76*$B$78</f>
        <v>0.0101740708333333</v>
      </c>
      <c r="S76" s="16">
        <f t="shared" ref="S76:S87" si="68">Q76/R76</f>
        <v>0.0379528551380472</v>
      </c>
      <c r="T76" s="3">
        <v>0.01</v>
      </c>
      <c r="U76" s="17">
        <f t="shared" ref="U76:U87" si="69">S76*T76</f>
        <v>0.000379528551380472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0.0119795285513805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6.65806451612903</v>
      </c>
      <c r="E77" s="12">
        <f t="shared" ref="E77:E88" si="78">D76</f>
        <v>6.09754838709677</v>
      </c>
      <c r="F77" s="8" t="s">
        <v>109</v>
      </c>
      <c r="G77" s="6">
        <v>2</v>
      </c>
      <c r="H77" s="11">
        <f t="shared" si="60"/>
        <v>6.65806451612903</v>
      </c>
      <c r="I77" s="11">
        <f t="shared" si="61"/>
        <v>279.808064516129</v>
      </c>
      <c r="J77" s="11">
        <f t="shared" si="62"/>
        <v>0.0406985629957747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0.153553897155115</v>
      </c>
      <c r="P77" s="11">
        <f t="shared" si="65"/>
        <v>0.00624942295661416</v>
      </c>
      <c r="Q77" s="15">
        <f t="shared" si="66"/>
        <v>0.00081242498435984</v>
      </c>
      <c r="R77" s="11">
        <f t="shared" si="67"/>
        <v>0.0101740708333333</v>
      </c>
      <c r="S77" s="16">
        <f t="shared" si="68"/>
        <v>0.0798524993258444</v>
      </c>
      <c r="T77" s="3">
        <v>0.01</v>
      </c>
      <c r="U77" s="17">
        <f t="shared" si="69"/>
        <v>0.000798524993258444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0.0123985249932584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11.52425</v>
      </c>
      <c r="E78" s="12">
        <f t="shared" si="78"/>
        <v>6.65806451612903</v>
      </c>
      <c r="F78" s="8" t="s">
        <v>109</v>
      </c>
      <c r="G78" s="6">
        <v>3</v>
      </c>
      <c r="H78" s="11">
        <f t="shared" si="60"/>
        <v>11.52425</v>
      </c>
      <c r="I78" s="11">
        <f t="shared" si="61"/>
        <v>284.67425</v>
      </c>
      <c r="J78" s="11">
        <f t="shared" si="62"/>
        <v>0.0737755292701635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0.225566557531834</v>
      </c>
      <c r="P78" s="11">
        <f t="shared" si="65"/>
        <v>0.0166412921675598</v>
      </c>
      <c r="Q78" s="15">
        <f t="shared" si="66"/>
        <v>0.00216336798178278</v>
      </c>
      <c r="R78" s="11">
        <f t="shared" si="67"/>
        <v>0.0101740708333333</v>
      </c>
      <c r="S78" s="16">
        <f t="shared" si="68"/>
        <v>0.212635435434058</v>
      </c>
      <c r="T78" s="3">
        <v>0.01</v>
      </c>
      <c r="U78" s="17">
        <f t="shared" si="69"/>
        <v>0.00212635435434058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0.0137263543543406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ht="16.8" spans="1:47">
      <c r="A79" s="6"/>
      <c r="B79" s="6"/>
      <c r="C79" s="8">
        <v>3</v>
      </c>
      <c r="D79" s="9">
        <v>13.3702580645161</v>
      </c>
      <c r="E79" s="12">
        <f t="shared" si="78"/>
        <v>11.52425</v>
      </c>
      <c r="F79" s="8" t="s">
        <v>109</v>
      </c>
      <c r="G79" s="6">
        <v>4</v>
      </c>
      <c r="H79" s="11">
        <f t="shared" si="60"/>
        <v>13.3702580645161</v>
      </c>
      <c r="I79" s="11">
        <f t="shared" si="61"/>
        <v>286.520258064516</v>
      </c>
      <c r="J79" s="11">
        <f t="shared" si="62"/>
        <v>0.0919636812200714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0.287187348697607</v>
      </c>
      <c r="P79" s="11">
        <f t="shared" si="65"/>
        <v>0.0264108057860642</v>
      </c>
      <c r="Q79" s="15">
        <f t="shared" si="66"/>
        <v>0.00343340475218835</v>
      </c>
      <c r="R79" s="11">
        <f t="shared" si="67"/>
        <v>0.0101740708333333</v>
      </c>
      <c r="S79" s="16">
        <f t="shared" si="68"/>
        <v>0.337466173416003</v>
      </c>
      <c r="T79" s="3">
        <v>0.01</v>
      </c>
      <c r="U79" s="17">
        <f t="shared" si="69"/>
        <v>0.00337466173416003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0.01497466173416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ht="16.8" spans="1:47">
      <c r="A80" s="6"/>
      <c r="B80" s="6"/>
      <c r="C80" s="8">
        <v>4</v>
      </c>
      <c r="D80" s="9">
        <v>15.7530666666667</v>
      </c>
      <c r="E80" s="12">
        <f t="shared" si="78"/>
        <v>13.3702580645161</v>
      </c>
      <c r="F80" s="8" t="s">
        <v>109</v>
      </c>
      <c r="G80" s="6">
        <v>5</v>
      </c>
      <c r="H80" s="11">
        <f t="shared" si="60"/>
        <v>15.7530666666667</v>
      </c>
      <c r="I80" s="11">
        <f t="shared" si="61"/>
        <v>288.903066666667</v>
      </c>
      <c r="J80" s="11">
        <f t="shared" si="62"/>
        <v>0.121714382051216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0.247737715765966</v>
      </c>
      <c r="O80" s="11">
        <f t="shared" si="79"/>
        <v>0.0913009104789105</v>
      </c>
      <c r="P80" s="11">
        <f t="shared" si="65"/>
        <v>0.0111126338996539</v>
      </c>
      <c r="Q80" s="15">
        <f t="shared" si="66"/>
        <v>0.00144464240695501</v>
      </c>
      <c r="R80" s="11">
        <f t="shared" si="67"/>
        <v>0.0101740708333333</v>
      </c>
      <c r="S80" s="16">
        <f t="shared" si="68"/>
        <v>0.141992564296086</v>
      </c>
      <c r="T80" s="3">
        <v>0.01</v>
      </c>
      <c r="U80" s="17">
        <f t="shared" si="69"/>
        <v>0.00141992564296086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0.0205199256429609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ht="16.8" spans="1:47">
      <c r="A81" s="6"/>
      <c r="B81" s="6"/>
      <c r="C81" s="8">
        <v>5</v>
      </c>
      <c r="D81" s="9">
        <v>21.7347741935484</v>
      </c>
      <c r="E81" s="12">
        <f t="shared" si="78"/>
        <v>15.7530666666667</v>
      </c>
      <c r="F81" s="8" t="s">
        <v>111</v>
      </c>
      <c r="G81" s="6">
        <v>6</v>
      </c>
      <c r="H81" s="11">
        <f t="shared" si="60"/>
        <v>21.7347741935484</v>
      </c>
      <c r="I81" s="11">
        <f t="shared" si="61"/>
        <v>294.884774193548</v>
      </c>
      <c r="J81" s="11">
        <f t="shared" si="62"/>
        <v>0.24112881518231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0.15845035991259</v>
      </c>
      <c r="P81" s="11">
        <f t="shared" si="65"/>
        <v>0.0382069475509334</v>
      </c>
      <c r="Q81" s="15">
        <f t="shared" si="66"/>
        <v>0.00496690318162134</v>
      </c>
      <c r="R81" s="11">
        <f t="shared" si="67"/>
        <v>0.0101740708333333</v>
      </c>
      <c r="S81" s="16">
        <f t="shared" si="68"/>
        <v>0.488192313871875</v>
      </c>
      <c r="T81" s="3">
        <v>0.01</v>
      </c>
      <c r="U81" s="17">
        <f t="shared" si="69"/>
        <v>0.00488192313871875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0.0239819231387187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ht="16.8" spans="1:47">
      <c r="A82" s="6"/>
      <c r="B82" s="6"/>
      <c r="C82" s="8">
        <v>6</v>
      </c>
      <c r="D82" s="9">
        <v>26.3686</v>
      </c>
      <c r="E82" s="12">
        <f t="shared" si="78"/>
        <v>21.7347741935484</v>
      </c>
      <c r="F82" s="8" t="s">
        <v>109</v>
      </c>
      <c r="G82" s="6">
        <v>7</v>
      </c>
      <c r="H82" s="11">
        <f t="shared" si="60"/>
        <v>26.3686</v>
      </c>
      <c r="I82" s="11">
        <f t="shared" si="61"/>
        <v>299.5186</v>
      </c>
      <c r="J82" s="11">
        <f t="shared" si="62"/>
        <v>0.401884501265927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0.19850549569499</v>
      </c>
      <c r="P82" s="11">
        <f t="shared" si="65"/>
        <v>0.0797762821359266</v>
      </c>
      <c r="Q82" s="15">
        <f t="shared" si="66"/>
        <v>0.0103709166776705</v>
      </c>
      <c r="R82" s="11">
        <f t="shared" si="67"/>
        <v>0.0101740708333333</v>
      </c>
      <c r="S82" s="16">
        <f t="shared" si="68"/>
        <v>1.01934779574094</v>
      </c>
      <c r="T82" s="3">
        <v>0.01</v>
      </c>
      <c r="U82" s="17">
        <f t="shared" si="69"/>
        <v>0.0101934779574094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0.0350934779574094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ht="16.8" spans="1:47">
      <c r="A83" s="6"/>
      <c r="B83" s="6"/>
      <c r="C83" s="8">
        <v>7</v>
      </c>
      <c r="D83" s="9">
        <v>28.8512258064516</v>
      </c>
      <c r="E83" s="12">
        <f t="shared" si="78"/>
        <v>26.3686</v>
      </c>
      <c r="F83" s="8" t="s">
        <v>109</v>
      </c>
      <c r="G83" s="6">
        <v>8</v>
      </c>
      <c r="H83" s="11">
        <f t="shared" si="60"/>
        <v>28.8512258064516</v>
      </c>
      <c r="I83" s="11">
        <f t="shared" si="61"/>
        <v>302.001225806452</v>
      </c>
      <c r="J83" s="11">
        <f t="shared" si="62"/>
        <v>0.525001158441304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0.196991296892396</v>
      </c>
      <c r="P83" s="11">
        <f t="shared" si="65"/>
        <v>0.103420659071363</v>
      </c>
      <c r="Q83" s="15">
        <f t="shared" si="66"/>
        <v>0.0134446856792772</v>
      </c>
      <c r="R83" s="11">
        <f t="shared" si="67"/>
        <v>0.0101740708333333</v>
      </c>
      <c r="S83" s="16">
        <f t="shared" si="68"/>
        <v>1.32146570429099</v>
      </c>
      <c r="T83" s="3">
        <v>0.01</v>
      </c>
      <c r="U83" s="17">
        <f t="shared" si="69"/>
        <v>0.0132146570429099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0.0381146570429099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ht="16.8" spans="1:47">
      <c r="A84" s="6"/>
      <c r="B84" s="6"/>
      <c r="C84" s="8">
        <v>8</v>
      </c>
      <c r="D84" s="9">
        <v>27.6537741935484</v>
      </c>
      <c r="E84" s="12">
        <f t="shared" si="78"/>
        <v>28.8512258064516</v>
      </c>
      <c r="F84" s="8" t="s">
        <v>109</v>
      </c>
      <c r="G84" s="6">
        <v>9</v>
      </c>
      <c r="H84" s="11">
        <f t="shared" si="60"/>
        <v>27.6537741935484</v>
      </c>
      <c r="I84" s="11">
        <f t="shared" si="61"/>
        <v>300.803774193548</v>
      </c>
      <c r="J84" s="11">
        <f t="shared" si="62"/>
        <v>0.461764325348914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0.171832721154367</v>
      </c>
      <c r="P84" s="11">
        <f t="shared" si="65"/>
        <v>0.0793462205567142</v>
      </c>
      <c r="Q84" s="15">
        <f t="shared" si="66"/>
        <v>0.0103150086723729</v>
      </c>
      <c r="R84" s="11">
        <f t="shared" si="67"/>
        <v>0.0101740708333333</v>
      </c>
      <c r="S84" s="16">
        <f t="shared" si="68"/>
        <v>1.01385264967665</v>
      </c>
      <c r="T84" s="3">
        <v>0.01</v>
      </c>
      <c r="U84" s="17">
        <f t="shared" si="69"/>
        <v>0.0101385264967665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0.0350385264967665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ht="16.8" spans="1:47">
      <c r="A85" s="6"/>
      <c r="B85" s="6"/>
      <c r="C85" s="8">
        <v>9</v>
      </c>
      <c r="D85" s="9">
        <v>27.4582</v>
      </c>
      <c r="E85" s="12">
        <f t="shared" si="78"/>
        <v>27.6537741935484</v>
      </c>
      <c r="F85" s="8" t="s">
        <v>109</v>
      </c>
      <c r="G85" s="6">
        <v>10</v>
      </c>
      <c r="H85" s="11">
        <f t="shared" si="60"/>
        <v>27.4582</v>
      </c>
      <c r="I85" s="11">
        <f t="shared" si="61"/>
        <v>300.6082</v>
      </c>
      <c r="J85" s="11">
        <f t="shared" si="62"/>
        <v>0.452141587602184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0.170748583930986</v>
      </c>
      <c r="P85" s="11">
        <f t="shared" si="65"/>
        <v>0.0772025358193808</v>
      </c>
      <c r="Q85" s="15">
        <f t="shared" si="66"/>
        <v>0.0100363296565195</v>
      </c>
      <c r="R85" s="11">
        <f t="shared" si="67"/>
        <v>0.0101740708333333</v>
      </c>
      <c r="S85" s="16">
        <f t="shared" si="68"/>
        <v>0.986461547293094</v>
      </c>
      <c r="T85" s="3">
        <v>0.01</v>
      </c>
      <c r="U85" s="17">
        <f t="shared" si="69"/>
        <v>0.00986461547293094</v>
      </c>
      <c r="V85" s="16"/>
      <c r="W85" s="3"/>
      <c r="X85" s="17"/>
      <c r="Y85" s="18">
        <v>0.05</v>
      </c>
      <c r="Z85" s="3">
        <v>0.17</v>
      </c>
      <c r="AA85" s="19">
        <f t="shared" si="70"/>
        <v>0.0085</v>
      </c>
      <c r="AB85" s="3">
        <v>0.02</v>
      </c>
      <c r="AC85" s="3">
        <v>0.03</v>
      </c>
      <c r="AD85" s="19">
        <f t="shared" si="71"/>
        <v>0.0006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0.02</v>
      </c>
      <c r="AO85" s="3">
        <v>0.79</v>
      </c>
      <c r="AP85" s="3">
        <f t="shared" si="72"/>
        <v>0.0158</v>
      </c>
      <c r="AQ85" s="1">
        <f t="shared" si="73"/>
        <v>0.0347646154729309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ht="16.8" spans="1:47">
      <c r="A86" s="6"/>
      <c r="B86" s="6"/>
      <c r="C86" s="8">
        <v>10</v>
      </c>
      <c r="D86" s="9">
        <v>17.8834516129032</v>
      </c>
      <c r="E86" s="12">
        <f t="shared" si="78"/>
        <v>27.4582</v>
      </c>
      <c r="F86" s="8" t="s">
        <v>109</v>
      </c>
      <c r="G86" s="6">
        <v>11</v>
      </c>
      <c r="H86" s="11">
        <f t="shared" si="60"/>
        <v>17.8834516129032</v>
      </c>
      <c r="I86" s="11">
        <f t="shared" si="61"/>
        <v>291.033451612903</v>
      </c>
      <c r="J86" s="11">
        <f t="shared" si="62"/>
        <v>0.155770324585298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0.0888687457060248</v>
      </c>
      <c r="O86" s="11">
        <f t="shared" si="79"/>
        <v>0.0829393857389135</v>
      </c>
      <c r="P86" s="11">
        <f t="shared" si="65"/>
        <v>0.0129194950374558</v>
      </c>
      <c r="Q86" s="15">
        <f t="shared" si="66"/>
        <v>0.00167953435486926</v>
      </c>
      <c r="R86" s="11">
        <f t="shared" si="67"/>
        <v>0.0101740708333333</v>
      </c>
      <c r="S86" s="16">
        <f t="shared" si="68"/>
        <v>0.165079876323113</v>
      </c>
      <c r="T86" s="3">
        <v>0.01</v>
      </c>
      <c r="U86" s="17">
        <f t="shared" si="69"/>
        <v>0.00165079876323113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0.0207507987632311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ht="16.8" spans="1:48">
      <c r="A87" s="6"/>
      <c r="B87" s="6"/>
      <c r="C87" s="8">
        <v>11</v>
      </c>
      <c r="D87" s="9">
        <v>13.0673666666667</v>
      </c>
      <c r="E87" s="12">
        <f t="shared" si="78"/>
        <v>17.8834516129032</v>
      </c>
      <c r="F87" s="8" t="s">
        <v>111</v>
      </c>
      <c r="G87" s="6">
        <v>12</v>
      </c>
      <c r="H87" s="11">
        <f t="shared" si="60"/>
        <v>13.0673666666667</v>
      </c>
      <c r="I87" s="11">
        <f t="shared" si="61"/>
        <v>286.217366666667</v>
      </c>
      <c r="J87" s="11">
        <f t="shared" si="62"/>
        <v>0.0887151880787644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0.148281974034791</v>
      </c>
      <c r="P87" s="11">
        <f t="shared" si="65"/>
        <v>0.0131548632151869</v>
      </c>
      <c r="Q87" s="15">
        <f t="shared" si="66"/>
        <v>0.0017101322179743</v>
      </c>
      <c r="R87" s="11">
        <f t="shared" si="67"/>
        <v>0.0101740708333333</v>
      </c>
      <c r="S87" s="16">
        <f t="shared" si="68"/>
        <v>0.168087311951023</v>
      </c>
      <c r="T87" s="3">
        <v>0.01</v>
      </c>
      <c r="U87" s="17">
        <f t="shared" si="69"/>
        <v>0.00168087311951023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0.0132808731195102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ht="16.8" spans="1:46">
      <c r="A88" s="6"/>
      <c r="B88" s="6"/>
      <c r="C88" s="8">
        <v>12</v>
      </c>
      <c r="D88" s="9">
        <v>8.448</v>
      </c>
      <c r="E88" s="12">
        <f t="shared" si="78"/>
        <v>13.0673666666667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6.09754838709677</v>
      </c>
      <c r="E91" s="8"/>
      <c r="F91" s="8"/>
      <c r="G91" s="6">
        <v>1</v>
      </c>
      <c r="H91" s="11">
        <f t="shared" ref="H91:H102" si="80">E92</f>
        <v>6.09754838709677</v>
      </c>
      <c r="I91" s="11">
        <f t="shared" ref="I91:I102" si="81">H91+273.15</f>
        <v>279.247548387097</v>
      </c>
      <c r="J91" s="11">
        <f t="shared" ref="J91:J102" si="82">EXP(($C$18*(I91-$C$16))/($C$19*I91*$C$16))</f>
        <v>0.0379528551380471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0.00288138076208054</v>
      </c>
      <c r="Q91" s="15">
        <f t="shared" ref="Q91:Q102" si="86">P91*$B$93</f>
        <v>0.000518648537174497</v>
      </c>
      <c r="R91" s="11">
        <f t="shared" ref="R91:R102" si="87">L91*$B$93</f>
        <v>0.0136656</v>
      </c>
      <c r="S91" s="16">
        <f t="shared" ref="S91:S102" si="88">Q91/R91</f>
        <v>0.0379528551380471</v>
      </c>
      <c r="T91" s="3">
        <v>0.01</v>
      </c>
      <c r="U91" s="17">
        <f t="shared" ref="U91:U102" si="89">S91*T91</f>
        <v>0.000379528551380471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0.0151795285513805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121.666666666667</v>
      </c>
      <c r="AU91" s="1">
        <f t="shared" ref="AU91:AU102" si="96">AT91*10000*AS91*0.67*AR91*AQ91</f>
        <v>16909.6025672201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6.65806451612903</v>
      </c>
      <c r="E92" s="12">
        <f t="shared" ref="E92:E103" si="97">D91</f>
        <v>6.09754838709677</v>
      </c>
      <c r="F92" s="8" t="s">
        <v>109</v>
      </c>
      <c r="G92" s="6">
        <v>2</v>
      </c>
      <c r="H92" s="11">
        <f t="shared" si="80"/>
        <v>6.65806451612903</v>
      </c>
      <c r="I92" s="11">
        <f t="shared" si="81"/>
        <v>279.808064516129</v>
      </c>
      <c r="J92" s="11">
        <f t="shared" si="82"/>
        <v>0.0406985629957747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0.148958619237919</v>
      </c>
      <c r="P92" s="11">
        <f t="shared" si="85"/>
        <v>0.00606240174881809</v>
      </c>
      <c r="Q92" s="15">
        <f t="shared" si="86"/>
        <v>0.00109123231478726</v>
      </c>
      <c r="R92" s="11">
        <f t="shared" si="87"/>
        <v>0.0136656</v>
      </c>
      <c r="S92" s="16">
        <f t="shared" si="88"/>
        <v>0.0798524993258441</v>
      </c>
      <c r="T92" s="3">
        <v>0.01</v>
      </c>
      <c r="U92" s="17">
        <f t="shared" si="89"/>
        <v>0.000798524993258441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0.0155985249932584</v>
      </c>
      <c r="AR92" s="24">
        <f t="shared" si="93"/>
        <v>7.592</v>
      </c>
      <c r="AS92" s="1">
        <f t="shared" si="94"/>
        <v>0.18</v>
      </c>
      <c r="AT92" s="2">
        <f t="shared" si="95"/>
        <v>121.666666666667</v>
      </c>
      <c r="AU92" s="1">
        <f t="shared" si="96"/>
        <v>17376.3537766041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11.52425</v>
      </c>
      <c r="E93" s="12">
        <f t="shared" si="97"/>
        <v>6.65806451612903</v>
      </c>
      <c r="F93" s="8" t="s">
        <v>109</v>
      </c>
      <c r="G93" s="6">
        <v>3</v>
      </c>
      <c r="H93" s="11">
        <f t="shared" si="80"/>
        <v>11.52425</v>
      </c>
      <c r="I93" s="11">
        <f t="shared" si="81"/>
        <v>284.67425</v>
      </c>
      <c r="J93" s="11">
        <f t="shared" si="82"/>
        <v>0.0737755292701635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0.218816217489101</v>
      </c>
      <c r="P93" s="11">
        <f t="shared" si="85"/>
        <v>0.0161432822581537</v>
      </c>
      <c r="Q93" s="15">
        <f t="shared" si="86"/>
        <v>0.00290579080646766</v>
      </c>
      <c r="R93" s="11">
        <f t="shared" si="87"/>
        <v>0.0136656</v>
      </c>
      <c r="S93" s="16">
        <f t="shared" si="88"/>
        <v>0.212635435434058</v>
      </c>
      <c r="T93" s="3">
        <v>0.01</v>
      </c>
      <c r="U93" s="17">
        <f t="shared" si="89"/>
        <v>0.00212635435434058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0.0169263543543406</v>
      </c>
      <c r="AR93" s="24">
        <f t="shared" si="93"/>
        <v>7.592</v>
      </c>
      <c r="AS93" s="1">
        <f t="shared" si="94"/>
        <v>0.18</v>
      </c>
      <c r="AT93" s="2">
        <f t="shared" si="95"/>
        <v>121.666666666667</v>
      </c>
      <c r="AU93" s="1">
        <f t="shared" si="96"/>
        <v>18855.5213737389</v>
      </c>
    </row>
    <row r="94" s="1" customFormat="1" ht="16.8" spans="1:47">
      <c r="A94" s="6"/>
      <c r="B94" s="6"/>
      <c r="C94" s="8">
        <v>3</v>
      </c>
      <c r="D94" s="9">
        <v>13.3702580645161</v>
      </c>
      <c r="E94" s="12">
        <f t="shared" si="97"/>
        <v>11.52425</v>
      </c>
      <c r="F94" s="8" t="s">
        <v>109</v>
      </c>
      <c r="G94" s="6">
        <v>4</v>
      </c>
      <c r="H94" s="11">
        <f t="shared" si="80"/>
        <v>13.3702580645161</v>
      </c>
      <c r="I94" s="11">
        <f t="shared" si="81"/>
        <v>286.520258064516</v>
      </c>
      <c r="J94" s="11">
        <f t="shared" si="82"/>
        <v>0.0919636812200714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0.278592935230948</v>
      </c>
      <c r="P94" s="11">
        <f t="shared" si="85"/>
        <v>0.0256204318857429</v>
      </c>
      <c r="Q94" s="15">
        <f t="shared" si="86"/>
        <v>0.00461167773943372</v>
      </c>
      <c r="R94" s="11">
        <f t="shared" si="87"/>
        <v>0.0136656</v>
      </c>
      <c r="S94" s="16">
        <f t="shared" si="88"/>
        <v>0.337466173416002</v>
      </c>
      <c r="T94" s="3">
        <v>0.01</v>
      </c>
      <c r="U94" s="17">
        <f t="shared" si="89"/>
        <v>0.00337466173416002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0.01817466173416</v>
      </c>
      <c r="AR94" s="24">
        <f t="shared" si="93"/>
        <v>7.592</v>
      </c>
      <c r="AS94" s="1">
        <f t="shared" si="94"/>
        <v>0.18</v>
      </c>
      <c r="AT94" s="2">
        <f t="shared" si="95"/>
        <v>121.666666666667</v>
      </c>
      <c r="AU94" s="1">
        <f t="shared" si="96"/>
        <v>20246.103538595</v>
      </c>
    </row>
    <row r="95" s="1" customFormat="1" ht="16.8" spans="1:47">
      <c r="A95" s="6"/>
      <c r="B95" s="6"/>
      <c r="C95" s="8">
        <v>4</v>
      </c>
      <c r="D95" s="9">
        <v>15.7530666666667</v>
      </c>
      <c r="E95" s="12">
        <f t="shared" si="97"/>
        <v>13.3702580645161</v>
      </c>
      <c r="F95" s="8" t="s">
        <v>109</v>
      </c>
      <c r="G95" s="6">
        <v>5</v>
      </c>
      <c r="H95" s="11">
        <f t="shared" si="80"/>
        <v>15.7530666666667</v>
      </c>
      <c r="I95" s="11">
        <f t="shared" si="81"/>
        <v>288.903066666667</v>
      </c>
      <c r="J95" s="11">
        <f t="shared" si="82"/>
        <v>0.121714382051216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0.240323878177945</v>
      </c>
      <c r="O95" s="11">
        <f t="shared" si="98"/>
        <v>0.0885686251672602</v>
      </c>
      <c r="P95" s="11">
        <f t="shared" si="85"/>
        <v>0.0107800754813588</v>
      </c>
      <c r="Q95" s="15">
        <f t="shared" si="86"/>
        <v>0.00194041358664459</v>
      </c>
      <c r="R95" s="11">
        <f t="shared" si="87"/>
        <v>0.0136656</v>
      </c>
      <c r="S95" s="16">
        <f t="shared" si="88"/>
        <v>0.141992564296086</v>
      </c>
      <c r="T95" s="3">
        <v>0.01</v>
      </c>
      <c r="U95" s="17">
        <f t="shared" si="89"/>
        <v>0.00141992564296086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0.0285199256429609</v>
      </c>
      <c r="AR95" s="24">
        <f t="shared" si="93"/>
        <v>7.592</v>
      </c>
      <c r="AS95" s="1">
        <f t="shared" si="94"/>
        <v>0.18</v>
      </c>
      <c r="AT95" s="2">
        <f t="shared" si="95"/>
        <v>121.666666666667</v>
      </c>
      <c r="AU95" s="1">
        <f t="shared" si="96"/>
        <v>31770.4602113798</v>
      </c>
    </row>
    <row r="96" s="1" customFormat="1" ht="16.8" spans="1:47">
      <c r="A96" s="6"/>
      <c r="B96" s="6"/>
      <c r="C96" s="8">
        <v>5</v>
      </c>
      <c r="D96" s="9">
        <v>21.7347741935484</v>
      </c>
      <c r="E96" s="12">
        <f t="shared" si="97"/>
        <v>15.7530666666667</v>
      </c>
      <c r="F96" s="8" t="s">
        <v>111</v>
      </c>
      <c r="G96" s="6">
        <v>6</v>
      </c>
      <c r="H96" s="11">
        <f t="shared" si="80"/>
        <v>21.7347741935484</v>
      </c>
      <c r="I96" s="11">
        <f t="shared" si="81"/>
        <v>294.884774193548</v>
      </c>
      <c r="J96" s="11">
        <f t="shared" si="82"/>
        <v>0.24112881518231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0.153708549685901</v>
      </c>
      <c r="P96" s="11">
        <f t="shared" si="85"/>
        <v>0.0370635604691526</v>
      </c>
      <c r="Q96" s="15">
        <f t="shared" si="86"/>
        <v>0.00667144088444747</v>
      </c>
      <c r="R96" s="11">
        <f t="shared" si="87"/>
        <v>0.0136656</v>
      </c>
      <c r="S96" s="16">
        <f t="shared" si="88"/>
        <v>0.488192313871873</v>
      </c>
      <c r="T96" s="3">
        <v>0.01</v>
      </c>
      <c r="U96" s="17">
        <f t="shared" si="89"/>
        <v>0.00488192313871873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0.0319819231387187</v>
      </c>
      <c r="AR96" s="24">
        <f t="shared" si="93"/>
        <v>7.592</v>
      </c>
      <c r="AS96" s="1">
        <f t="shared" si="94"/>
        <v>0.18</v>
      </c>
      <c r="AT96" s="2">
        <f t="shared" si="95"/>
        <v>121.666666666667</v>
      </c>
      <c r="AU96" s="1">
        <f t="shared" si="96"/>
        <v>35627.0359636388</v>
      </c>
    </row>
    <row r="97" s="1" customFormat="1" ht="16.8" spans="1:47">
      <c r="A97" s="6"/>
      <c r="B97" s="6"/>
      <c r="C97" s="8">
        <v>6</v>
      </c>
      <c r="D97" s="9">
        <v>26.3686</v>
      </c>
      <c r="E97" s="12">
        <f t="shared" si="97"/>
        <v>21.7347741935484</v>
      </c>
      <c r="F97" s="8" t="s">
        <v>109</v>
      </c>
      <c r="G97" s="6">
        <v>7</v>
      </c>
      <c r="H97" s="11">
        <f t="shared" si="80"/>
        <v>26.3686</v>
      </c>
      <c r="I97" s="11">
        <f t="shared" si="81"/>
        <v>299.5186</v>
      </c>
      <c r="J97" s="11">
        <f t="shared" si="82"/>
        <v>0.401884501265927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0.192564989216749</v>
      </c>
      <c r="P97" s="11">
        <f t="shared" si="85"/>
        <v>0.0773888846526517</v>
      </c>
      <c r="Q97" s="15">
        <f t="shared" si="86"/>
        <v>0.0139299992374773</v>
      </c>
      <c r="R97" s="11">
        <f t="shared" si="87"/>
        <v>0.0136656</v>
      </c>
      <c r="S97" s="16">
        <f t="shared" si="88"/>
        <v>1.01934779574093</v>
      </c>
      <c r="T97" s="3">
        <v>0.01</v>
      </c>
      <c r="U97" s="17">
        <f t="shared" si="89"/>
        <v>0.0101934779574093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0.0446934779574093</v>
      </c>
      <c r="AR97" s="24">
        <f t="shared" si="93"/>
        <v>7.592</v>
      </c>
      <c r="AS97" s="1">
        <f t="shared" si="94"/>
        <v>0.18</v>
      </c>
      <c r="AT97" s="2">
        <f t="shared" si="95"/>
        <v>121.666666666667</v>
      </c>
      <c r="AU97" s="1">
        <f t="shared" si="96"/>
        <v>49787.3795650835</v>
      </c>
    </row>
    <row r="98" s="1" customFormat="1" ht="16.8" spans="1:47">
      <c r="A98" s="6"/>
      <c r="B98" s="6"/>
      <c r="C98" s="8">
        <v>7</v>
      </c>
      <c r="D98" s="9">
        <v>28.8512258064516</v>
      </c>
      <c r="E98" s="12">
        <f t="shared" si="97"/>
        <v>26.3686</v>
      </c>
      <c r="F98" s="8" t="s">
        <v>109</v>
      </c>
      <c r="G98" s="6">
        <v>8</v>
      </c>
      <c r="H98" s="11">
        <f t="shared" si="80"/>
        <v>28.8512258064516</v>
      </c>
      <c r="I98" s="11">
        <f t="shared" si="81"/>
        <v>302.001225806452</v>
      </c>
      <c r="J98" s="11">
        <f t="shared" si="82"/>
        <v>0.525001158441304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0.191096104564097</v>
      </c>
      <c r="P98" s="11">
        <f t="shared" si="85"/>
        <v>0.100325676269771</v>
      </c>
      <c r="Q98" s="15">
        <f t="shared" si="86"/>
        <v>0.0180586217285589</v>
      </c>
      <c r="R98" s="11">
        <f t="shared" si="87"/>
        <v>0.0136656</v>
      </c>
      <c r="S98" s="16">
        <f t="shared" si="88"/>
        <v>1.32146570429098</v>
      </c>
      <c r="T98" s="3">
        <v>0.01</v>
      </c>
      <c r="U98" s="17">
        <f t="shared" si="89"/>
        <v>0.0132146570429098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0.0477146570429098</v>
      </c>
      <c r="AR98" s="24">
        <f t="shared" si="93"/>
        <v>7.592</v>
      </c>
      <c r="AS98" s="1">
        <f t="shared" si="94"/>
        <v>0.18</v>
      </c>
      <c r="AT98" s="2">
        <f t="shared" si="95"/>
        <v>121.666666666667</v>
      </c>
      <c r="AU98" s="1">
        <f t="shared" si="96"/>
        <v>53152.8949990635</v>
      </c>
    </row>
    <row r="99" s="1" customFormat="1" ht="16.8" spans="1:47">
      <c r="A99" s="6"/>
      <c r="B99" s="6"/>
      <c r="C99" s="8">
        <v>8</v>
      </c>
      <c r="D99" s="9">
        <v>27.6537741935484</v>
      </c>
      <c r="E99" s="12">
        <f t="shared" si="97"/>
        <v>28.8512258064516</v>
      </c>
      <c r="F99" s="8" t="s">
        <v>109</v>
      </c>
      <c r="G99" s="6">
        <v>9</v>
      </c>
      <c r="H99" s="11">
        <f t="shared" si="80"/>
        <v>27.6537741935484</v>
      </c>
      <c r="I99" s="11">
        <f t="shared" si="81"/>
        <v>300.803774193548</v>
      </c>
      <c r="J99" s="11">
        <f t="shared" si="82"/>
        <v>0.461764325348914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0.166690428294326</v>
      </c>
      <c r="P99" s="11">
        <f t="shared" si="85"/>
        <v>0.0769716931634508</v>
      </c>
      <c r="Q99" s="15">
        <f t="shared" si="86"/>
        <v>0.0138549047694211</v>
      </c>
      <c r="R99" s="11">
        <f t="shared" si="87"/>
        <v>0.0136656</v>
      </c>
      <c r="S99" s="16">
        <f t="shared" si="88"/>
        <v>1.01385264967664</v>
      </c>
      <c r="T99" s="3">
        <v>0.01</v>
      </c>
      <c r="U99" s="17">
        <f t="shared" si="89"/>
        <v>0.0101385264967664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0.0446385264967664</v>
      </c>
      <c r="AR99" s="24">
        <f t="shared" si="93"/>
        <v>7.592</v>
      </c>
      <c r="AS99" s="1">
        <f t="shared" si="94"/>
        <v>0.18</v>
      </c>
      <c r="AT99" s="2">
        <f t="shared" si="95"/>
        <v>121.666666666667</v>
      </c>
      <c r="AU99" s="1">
        <f t="shared" si="96"/>
        <v>49726.1650578731</v>
      </c>
    </row>
    <row r="100" s="1" customFormat="1" ht="16.8" spans="1:47">
      <c r="A100" s="6"/>
      <c r="B100" s="6"/>
      <c r="C100" s="8">
        <v>9</v>
      </c>
      <c r="D100" s="9">
        <v>27.4582</v>
      </c>
      <c r="E100" s="12">
        <f t="shared" si="97"/>
        <v>27.6537741935484</v>
      </c>
      <c r="F100" s="8" t="s">
        <v>109</v>
      </c>
      <c r="G100" s="6">
        <v>10</v>
      </c>
      <c r="H100" s="11">
        <f t="shared" si="80"/>
        <v>27.4582</v>
      </c>
      <c r="I100" s="11">
        <f t="shared" si="81"/>
        <v>300.6082</v>
      </c>
      <c r="J100" s="11">
        <f t="shared" si="82"/>
        <v>0.452141587602184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0.165638735130875</v>
      </c>
      <c r="P100" s="11">
        <f t="shared" si="85"/>
        <v>0.0748921606704915</v>
      </c>
      <c r="Q100" s="15">
        <f t="shared" si="86"/>
        <v>0.0134805889206885</v>
      </c>
      <c r="R100" s="11">
        <f t="shared" si="87"/>
        <v>0.0136656</v>
      </c>
      <c r="S100" s="16">
        <f t="shared" si="88"/>
        <v>0.986461547293091</v>
      </c>
      <c r="T100" s="3">
        <v>0.01</v>
      </c>
      <c r="U100" s="17">
        <f t="shared" si="89"/>
        <v>0.00986461547293091</v>
      </c>
      <c r="V100" s="16"/>
      <c r="W100" s="3"/>
      <c r="X100" s="17"/>
      <c r="Y100" s="18">
        <v>0.05</v>
      </c>
      <c r="Z100" s="3">
        <v>0.49</v>
      </c>
      <c r="AA100" s="19">
        <f t="shared" si="90"/>
        <v>0.0245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0.02</v>
      </c>
      <c r="AO100" s="3">
        <v>0.5</v>
      </c>
      <c r="AP100" s="3">
        <f t="shared" si="91"/>
        <v>0.01</v>
      </c>
      <c r="AQ100" s="1">
        <f t="shared" si="92"/>
        <v>0.0443646154729309</v>
      </c>
      <c r="AR100" s="24">
        <f t="shared" si="93"/>
        <v>7.592</v>
      </c>
      <c r="AS100" s="1">
        <f t="shared" si="94"/>
        <v>0.18</v>
      </c>
      <c r="AT100" s="2">
        <f t="shared" si="95"/>
        <v>121.666666666667</v>
      </c>
      <c r="AU100" s="1">
        <f t="shared" si="96"/>
        <v>49421.0352551812</v>
      </c>
    </row>
    <row r="101" s="1" customFormat="1" ht="16.8" spans="1:47">
      <c r="A101" s="6"/>
      <c r="B101" s="6"/>
      <c r="C101" s="8">
        <v>10</v>
      </c>
      <c r="D101" s="9">
        <v>17.8834516129032</v>
      </c>
      <c r="E101" s="12">
        <f t="shared" si="97"/>
        <v>27.4582</v>
      </c>
      <c r="F101" s="8" t="s">
        <v>109</v>
      </c>
      <c r="G101" s="6">
        <v>11</v>
      </c>
      <c r="H101" s="11">
        <f t="shared" si="80"/>
        <v>17.8834516129032</v>
      </c>
      <c r="I101" s="11">
        <f t="shared" si="81"/>
        <v>291.033451612903</v>
      </c>
      <c r="J101" s="11">
        <f t="shared" si="82"/>
        <v>0.155770324585298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0.0862092457373642</v>
      </c>
      <c r="O101" s="11">
        <f t="shared" si="98"/>
        <v>0.0804573287230192</v>
      </c>
      <c r="P101" s="11">
        <f t="shared" si="85"/>
        <v>0.0125328642104507</v>
      </c>
      <c r="Q101" s="15">
        <f t="shared" si="86"/>
        <v>0.00225591555788113</v>
      </c>
      <c r="R101" s="11">
        <f t="shared" si="87"/>
        <v>0.0136656</v>
      </c>
      <c r="S101" s="16">
        <f t="shared" si="88"/>
        <v>0.165079876323113</v>
      </c>
      <c r="T101" s="3">
        <v>0.01</v>
      </c>
      <c r="U101" s="17">
        <f t="shared" si="89"/>
        <v>0.00165079876323113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0.0287507987632311</v>
      </c>
      <c r="AR101" s="24">
        <f t="shared" si="93"/>
        <v>7.592</v>
      </c>
      <c r="AS101" s="1">
        <f t="shared" si="94"/>
        <v>0.18</v>
      </c>
      <c r="AT101" s="2">
        <f t="shared" si="95"/>
        <v>121.666666666667</v>
      </c>
      <c r="AU101" s="1">
        <f t="shared" si="96"/>
        <v>32027.6469015994</v>
      </c>
    </row>
    <row r="102" s="1" customFormat="1" ht="16.8" spans="1:48">
      <c r="A102" s="6"/>
      <c r="B102" s="6"/>
      <c r="C102" s="8">
        <v>11</v>
      </c>
      <c r="D102" s="9">
        <v>13.0673666666667</v>
      </c>
      <c r="E102" s="12">
        <f t="shared" si="97"/>
        <v>17.8834516129032</v>
      </c>
      <c r="F102" s="8" t="s">
        <v>111</v>
      </c>
      <c r="G102" s="6">
        <v>12</v>
      </c>
      <c r="H102" s="11">
        <f t="shared" si="80"/>
        <v>13.0673666666667</v>
      </c>
      <c r="I102" s="11">
        <f t="shared" si="81"/>
        <v>286.217366666667</v>
      </c>
      <c r="J102" s="11">
        <f t="shared" si="82"/>
        <v>0.0887151880787644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0.143844464512568</v>
      </c>
      <c r="P102" s="11">
        <f t="shared" si="85"/>
        <v>0.0127611887233217</v>
      </c>
      <c r="Q102" s="15">
        <f t="shared" si="86"/>
        <v>0.0022970139701979</v>
      </c>
      <c r="R102" s="11">
        <f t="shared" si="87"/>
        <v>0.0136656</v>
      </c>
      <c r="S102" s="16">
        <f t="shared" si="88"/>
        <v>0.168087311951023</v>
      </c>
      <c r="T102" s="3">
        <v>0.01</v>
      </c>
      <c r="U102" s="17">
        <f t="shared" si="89"/>
        <v>0.00168087311951023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0.0164808731195102</v>
      </c>
      <c r="AR102" s="24">
        <f t="shared" si="93"/>
        <v>7.592</v>
      </c>
      <c r="AS102" s="1">
        <f t="shared" si="94"/>
        <v>0.18</v>
      </c>
      <c r="AT102" s="2">
        <f t="shared" si="95"/>
        <v>121.666666666667</v>
      </c>
      <c r="AU102" s="1">
        <f t="shared" si="96"/>
        <v>18359.266789373</v>
      </c>
      <c r="AV102" s="1">
        <f>SUM(AU91:AU102)</f>
        <v>393259.46599935</v>
      </c>
    </row>
    <row r="103" s="1" customFormat="1" ht="16.8" spans="1:46">
      <c r="A103" s="6"/>
      <c r="B103" s="6"/>
      <c r="C103" s="8">
        <v>12</v>
      </c>
      <c r="D103" s="9">
        <v>8.448</v>
      </c>
      <c r="E103" s="12">
        <f t="shared" si="97"/>
        <v>13.0673666666667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55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="1" customFormat="1" ht="16.8" spans="1:55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="1" customFormat="1" ht="16.8" spans="1:55">
      <c r="A107" s="6" t="s">
        <v>107</v>
      </c>
      <c r="B107" s="6">
        <f>F9</f>
        <v>108.2955</v>
      </c>
      <c r="C107" s="8" t="s">
        <v>108</v>
      </c>
      <c r="D107" s="9">
        <v>6.09754838709677</v>
      </c>
      <c r="E107" s="8"/>
      <c r="F107" s="8"/>
      <c r="G107" s="6">
        <v>1</v>
      </c>
      <c r="H107" s="11">
        <f t="shared" ref="H107:H118" si="99">E108</f>
        <v>6.09754838709677</v>
      </c>
      <c r="I107" s="11">
        <f t="shared" ref="I107:I118" si="100">H107+273.15</f>
        <v>279.247548387097</v>
      </c>
      <c r="J107" s="11">
        <f t="shared" ref="J107:J118" si="101">EXP(($C$18*(I107-$C$16))/($C$19*I107*$C$16))</f>
        <v>0.0379528551380471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0.0924777770310536</v>
      </c>
      <c r="Q107" s="15">
        <f t="shared" ref="Q107:Q118" si="105">P107*$B$109</f>
        <v>0.0416149996639741</v>
      </c>
      <c r="R107" s="11">
        <f t="shared" ref="R107:R118" si="106">L107*$B$109</f>
        <v>1.0964919375</v>
      </c>
      <c r="S107" s="16">
        <f t="shared" ref="S107:S118" si="107">Q107/R107</f>
        <v>0.0379528551380471</v>
      </c>
      <c r="T107" s="3">
        <v>0.27</v>
      </c>
      <c r="U107" s="17">
        <f t="shared" ref="U107:U118" si="108">S107*T107</f>
        <v>0.0102472708872727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0.229489552172513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629.166666666667</v>
      </c>
      <c r="AF107" s="1">
        <f t="shared" ref="AF107:AF118" si="113">AE107*10000*AC107*AB107</f>
        <v>13030401.2340002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="1" customFormat="1" ht="16.8" spans="1:55">
      <c r="A108" s="6" t="s">
        <v>110</v>
      </c>
      <c r="B108" s="6">
        <v>27</v>
      </c>
      <c r="C108" s="8">
        <v>1</v>
      </c>
      <c r="D108" s="9">
        <v>6.65806451612903</v>
      </c>
      <c r="E108" s="12">
        <f t="shared" ref="E108:E119" si="114">D107</f>
        <v>6.09754838709677</v>
      </c>
      <c r="F108" s="8" t="s">
        <v>109</v>
      </c>
      <c r="G108" s="6">
        <v>2</v>
      </c>
      <c r="H108" s="11">
        <f t="shared" si="99"/>
        <v>6.65806451612903</v>
      </c>
      <c r="I108" s="11">
        <f t="shared" si="100"/>
        <v>279.808064516129</v>
      </c>
      <c r="J108" s="11">
        <f t="shared" si="101"/>
        <v>0.0406985629957747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4.78081972296895</v>
      </c>
      <c r="P108" s="11">
        <f t="shared" si="104"/>
        <v>0.194572492666694</v>
      </c>
      <c r="Q108" s="15">
        <f t="shared" si="105"/>
        <v>0.0875576217000123</v>
      </c>
      <c r="R108" s="11">
        <f t="shared" si="106"/>
        <v>1.0964919375</v>
      </c>
      <c r="S108" s="16">
        <f t="shared" si="107"/>
        <v>0.0798524993258442</v>
      </c>
      <c r="T108" s="3">
        <v>0.27</v>
      </c>
      <c r="U108" s="17">
        <f t="shared" si="108"/>
        <v>0.0215601748179779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0.23290039270762</v>
      </c>
      <c r="AC108" s="24">
        <f t="shared" si="110"/>
        <v>9.024625</v>
      </c>
      <c r="AD108" s="1">
        <f t="shared" si="111"/>
        <v>0.45</v>
      </c>
      <c r="AE108" s="25">
        <f t="shared" si="112"/>
        <v>629.166666666667</v>
      </c>
      <c r="AF108" s="1">
        <f t="shared" si="113"/>
        <v>13224068.5286413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="1" customFormat="1" ht="16.8" spans="1:55">
      <c r="A109" s="6" t="s">
        <v>72</v>
      </c>
      <c r="B109" s="6">
        <f>G9</f>
        <v>0.45</v>
      </c>
      <c r="C109" s="8">
        <v>2</v>
      </c>
      <c r="D109" s="9">
        <v>11.52425</v>
      </c>
      <c r="E109" s="12">
        <f t="shared" si="114"/>
        <v>6.65806451612903</v>
      </c>
      <c r="F109" s="8" t="s">
        <v>109</v>
      </c>
      <c r="G109" s="6">
        <v>3</v>
      </c>
      <c r="H109" s="11">
        <f t="shared" si="99"/>
        <v>11.52425</v>
      </c>
      <c r="I109" s="11">
        <f t="shared" si="100"/>
        <v>284.67425</v>
      </c>
      <c r="J109" s="11">
        <f t="shared" si="101"/>
        <v>0.0737755292701635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7.02289598030225</v>
      </c>
      <c r="P109" s="11">
        <f t="shared" si="104"/>
        <v>0.518117867956103</v>
      </c>
      <c r="Q109" s="15">
        <f t="shared" si="105"/>
        <v>0.233153040580246</v>
      </c>
      <c r="R109" s="11">
        <f t="shared" si="106"/>
        <v>1.0964919375</v>
      </c>
      <c r="S109" s="16">
        <f t="shared" si="107"/>
        <v>0.212635435434058</v>
      </c>
      <c r="T109" s="3">
        <v>0.27</v>
      </c>
      <c r="U109" s="17">
        <f t="shared" si="108"/>
        <v>0.0574115675671956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0.243709587621509</v>
      </c>
      <c r="AC109" s="24">
        <f t="shared" si="110"/>
        <v>9.024625</v>
      </c>
      <c r="AD109" s="1">
        <f t="shared" si="111"/>
        <v>0.45</v>
      </c>
      <c r="AE109" s="25">
        <f t="shared" si="112"/>
        <v>629.166666666667</v>
      </c>
      <c r="AF109" s="1">
        <f t="shared" si="113"/>
        <v>13837813.8839793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="1" customFormat="1" ht="16.8" spans="1:55">
      <c r="A110" s="6"/>
      <c r="B110" s="6"/>
      <c r="C110" s="8">
        <v>3</v>
      </c>
      <c r="D110" s="9">
        <v>13.3702580645161</v>
      </c>
      <c r="E110" s="12">
        <f t="shared" si="114"/>
        <v>11.52425</v>
      </c>
      <c r="F110" s="8" t="s">
        <v>109</v>
      </c>
      <c r="G110" s="6">
        <v>4</v>
      </c>
      <c r="H110" s="11">
        <f t="shared" si="99"/>
        <v>13.3702580645161</v>
      </c>
      <c r="I110" s="11">
        <f t="shared" si="100"/>
        <v>286.520258064516</v>
      </c>
      <c r="J110" s="11">
        <f t="shared" si="101"/>
        <v>0.0919636812200714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8.94142686234615</v>
      </c>
      <c r="P110" s="11">
        <f t="shared" si="104"/>
        <v>0.822286529621384</v>
      </c>
      <c r="Q110" s="15">
        <f t="shared" si="105"/>
        <v>0.370028938329623</v>
      </c>
      <c r="R110" s="11">
        <f t="shared" si="106"/>
        <v>1.0964919375</v>
      </c>
      <c r="S110" s="16">
        <f t="shared" si="107"/>
        <v>0.337466173416002</v>
      </c>
      <c r="T110" s="3">
        <v>0.27</v>
      </c>
      <c r="U110" s="17">
        <f t="shared" si="108"/>
        <v>0.0911158668223205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0.25387143384693</v>
      </c>
      <c r="AC110" s="24">
        <f t="shared" si="110"/>
        <v>9.024625</v>
      </c>
      <c r="AD110" s="1">
        <f t="shared" si="111"/>
        <v>0.45</v>
      </c>
      <c r="AE110" s="25">
        <f t="shared" si="112"/>
        <v>629.166666666667</v>
      </c>
      <c r="AF110" s="1">
        <f t="shared" si="113"/>
        <v>14414802.824617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="1" customFormat="1" ht="16.8" spans="1:55">
      <c r="A111" s="6"/>
      <c r="B111" s="6"/>
      <c r="C111" s="8">
        <v>4</v>
      </c>
      <c r="D111" s="9">
        <v>15.7530666666667</v>
      </c>
      <c r="E111" s="12">
        <f t="shared" si="114"/>
        <v>13.3702580645161</v>
      </c>
      <c r="F111" s="8" t="s">
        <v>109</v>
      </c>
      <c r="G111" s="6">
        <v>5</v>
      </c>
      <c r="H111" s="11">
        <f t="shared" si="99"/>
        <v>15.7530666666667</v>
      </c>
      <c r="I111" s="11">
        <f t="shared" si="100"/>
        <v>288.903066666667</v>
      </c>
      <c r="J111" s="11">
        <f t="shared" si="101"/>
        <v>0.121714382051216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7.71318331608853</v>
      </c>
      <c r="O111" s="11">
        <f t="shared" si="115"/>
        <v>2.84260576663624</v>
      </c>
      <c r="P111" s="11">
        <f t="shared" si="104"/>
        <v>0.345986004301352</v>
      </c>
      <c r="Q111" s="15">
        <f t="shared" si="105"/>
        <v>0.155693701935608</v>
      </c>
      <c r="R111" s="11">
        <f t="shared" si="106"/>
        <v>1.0964919375</v>
      </c>
      <c r="S111" s="16">
        <f t="shared" si="107"/>
        <v>0.141992564296086</v>
      </c>
      <c r="T111" s="3">
        <v>0.27</v>
      </c>
      <c r="U111" s="17">
        <f t="shared" si="108"/>
        <v>0.0383379923599431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0.286758904696523</v>
      </c>
      <c r="AC111" s="24">
        <f t="shared" si="110"/>
        <v>9.024625</v>
      </c>
      <c r="AD111" s="1">
        <f t="shared" si="111"/>
        <v>0.45</v>
      </c>
      <c r="AE111" s="25">
        <f t="shared" si="112"/>
        <v>629.166666666667</v>
      </c>
      <c r="AF111" s="1">
        <f t="shared" si="113"/>
        <v>16282151.1927011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="1" customFormat="1" ht="16.8" spans="1:55">
      <c r="A112" s="6"/>
      <c r="B112" s="6"/>
      <c r="C112" s="8">
        <v>5</v>
      </c>
      <c r="D112" s="9">
        <v>21.7347741935484</v>
      </c>
      <c r="E112" s="12">
        <f t="shared" si="114"/>
        <v>15.7530666666667</v>
      </c>
      <c r="F112" s="8" t="s">
        <v>111</v>
      </c>
      <c r="G112" s="6">
        <v>6</v>
      </c>
      <c r="H112" s="11">
        <f t="shared" si="99"/>
        <v>21.7347741935484</v>
      </c>
      <c r="I112" s="11">
        <f t="shared" si="100"/>
        <v>294.884774193548</v>
      </c>
      <c r="J112" s="11">
        <f t="shared" si="101"/>
        <v>0.24112881518231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4.93326851233489</v>
      </c>
      <c r="P112" s="11">
        <f t="shared" si="104"/>
        <v>1.18955319135551</v>
      </c>
      <c r="Q112" s="15">
        <f t="shared" si="105"/>
        <v>0.535298936109978</v>
      </c>
      <c r="R112" s="11">
        <f t="shared" si="106"/>
        <v>1.0964919375</v>
      </c>
      <c r="S112" s="16">
        <f t="shared" si="107"/>
        <v>0.488192313871873</v>
      </c>
      <c r="T112" s="3">
        <v>0.27</v>
      </c>
      <c r="U112" s="17">
        <f t="shared" si="108"/>
        <v>0.131811924745406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0.31494129531074</v>
      </c>
      <c r="AC112" s="24">
        <f t="shared" si="110"/>
        <v>9.024625</v>
      </c>
      <c r="AD112" s="1">
        <f t="shared" si="111"/>
        <v>0.45</v>
      </c>
      <c r="AE112" s="25">
        <f t="shared" si="112"/>
        <v>629.166666666667</v>
      </c>
      <c r="AF112" s="1">
        <f t="shared" si="113"/>
        <v>17882345.4235936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="1" customFormat="1" ht="16.8" spans="1:55">
      <c r="A113" s="6"/>
      <c r="B113" s="6"/>
      <c r="C113" s="8">
        <v>6</v>
      </c>
      <c r="D113" s="9">
        <v>26.3686</v>
      </c>
      <c r="E113" s="12">
        <f t="shared" si="114"/>
        <v>21.7347741935484</v>
      </c>
      <c r="F113" s="8" t="s">
        <v>109</v>
      </c>
      <c r="G113" s="6">
        <v>7</v>
      </c>
      <c r="H113" s="11">
        <f t="shared" si="99"/>
        <v>26.3686</v>
      </c>
      <c r="I113" s="11">
        <f t="shared" si="100"/>
        <v>299.5186</v>
      </c>
      <c r="J113" s="11">
        <f t="shared" si="101"/>
        <v>0.401884501265927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6.18036407097938</v>
      </c>
      <c r="P113" s="11">
        <f t="shared" si="104"/>
        <v>2.4837925323074</v>
      </c>
      <c r="Q113" s="15">
        <f t="shared" si="105"/>
        <v>1.11770663953833</v>
      </c>
      <c r="R113" s="11">
        <f t="shared" si="106"/>
        <v>1.0964919375</v>
      </c>
      <c r="S113" s="16">
        <f t="shared" si="107"/>
        <v>1.01934779574093</v>
      </c>
      <c r="T113" s="3">
        <v>0.27</v>
      </c>
      <c r="U113" s="17">
        <f t="shared" si="108"/>
        <v>0.275223904850052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0.373380007312291</v>
      </c>
      <c r="AC113" s="24">
        <f t="shared" si="110"/>
        <v>9.024625</v>
      </c>
      <c r="AD113" s="1">
        <f t="shared" si="111"/>
        <v>0.45</v>
      </c>
      <c r="AE113" s="25">
        <f t="shared" si="112"/>
        <v>629.166666666667</v>
      </c>
      <c r="AF113" s="1">
        <f t="shared" si="113"/>
        <v>21200491.5342539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="1" customFormat="1" ht="16.8" spans="1:55">
      <c r="A114" s="6"/>
      <c r="B114" s="6"/>
      <c r="C114" s="8">
        <v>7</v>
      </c>
      <c r="D114" s="9">
        <v>28.8512258064516</v>
      </c>
      <c r="E114" s="12">
        <f t="shared" si="114"/>
        <v>26.3686</v>
      </c>
      <c r="F114" s="8" t="s">
        <v>109</v>
      </c>
      <c r="G114" s="6">
        <v>8</v>
      </c>
      <c r="H114" s="11">
        <f t="shared" si="99"/>
        <v>28.8512258064516</v>
      </c>
      <c r="I114" s="11">
        <f t="shared" si="100"/>
        <v>302.001225806452</v>
      </c>
      <c r="J114" s="11">
        <f t="shared" si="101"/>
        <v>0.525001158441304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6.13322028867197</v>
      </c>
      <c r="P114" s="11">
        <f t="shared" si="104"/>
        <v>3.21994775652849</v>
      </c>
      <c r="Q114" s="15">
        <f t="shared" si="105"/>
        <v>1.44897649043782</v>
      </c>
      <c r="R114" s="11">
        <f t="shared" si="106"/>
        <v>1.0964919375</v>
      </c>
      <c r="S114" s="16">
        <f t="shared" si="107"/>
        <v>1.32146570429098</v>
      </c>
      <c r="T114" s="3">
        <v>0.27</v>
      </c>
      <c r="U114" s="17">
        <f t="shared" si="108"/>
        <v>0.356795740158566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0.397973915657808</v>
      </c>
      <c r="AC114" s="24">
        <f t="shared" si="110"/>
        <v>9.024625</v>
      </c>
      <c r="AD114" s="1">
        <f t="shared" si="111"/>
        <v>0.45</v>
      </c>
      <c r="AE114" s="25">
        <f t="shared" si="112"/>
        <v>629.166666666667</v>
      </c>
      <c r="AF114" s="1">
        <f t="shared" si="113"/>
        <v>22596931.9848998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="1" customFormat="1" ht="16.8" spans="1:55">
      <c r="A115" s="6"/>
      <c r="B115" s="6"/>
      <c r="C115" s="8">
        <v>8</v>
      </c>
      <c r="D115" s="9">
        <v>27.6537741935484</v>
      </c>
      <c r="E115" s="12">
        <f t="shared" si="114"/>
        <v>28.8512258064516</v>
      </c>
      <c r="F115" s="8" t="s">
        <v>109</v>
      </c>
      <c r="G115" s="6">
        <v>9</v>
      </c>
      <c r="H115" s="11">
        <f t="shared" si="99"/>
        <v>27.6537741935484</v>
      </c>
      <c r="I115" s="11">
        <f t="shared" si="100"/>
        <v>300.803774193548</v>
      </c>
      <c r="J115" s="11">
        <f t="shared" si="101"/>
        <v>0.461764325348914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5.34992128214348</v>
      </c>
      <c r="P115" s="11">
        <f t="shared" si="104"/>
        <v>2.47040279151878</v>
      </c>
      <c r="Q115" s="15">
        <f t="shared" si="105"/>
        <v>1.11168125618345</v>
      </c>
      <c r="R115" s="11">
        <f t="shared" si="106"/>
        <v>1.0964919375</v>
      </c>
      <c r="S115" s="16">
        <f t="shared" si="107"/>
        <v>1.01385264967664</v>
      </c>
      <c r="T115" s="3">
        <v>0.27</v>
      </c>
      <c r="U115" s="17">
        <f t="shared" si="108"/>
        <v>0.273740215412694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0.372932674946927</v>
      </c>
      <c r="AC115" s="24">
        <f t="shared" si="110"/>
        <v>9.024625</v>
      </c>
      <c r="AD115" s="1">
        <f t="shared" si="111"/>
        <v>0.45</v>
      </c>
      <c r="AE115" s="25">
        <f t="shared" si="112"/>
        <v>629.166666666667</v>
      </c>
      <c r="AF115" s="1">
        <f t="shared" si="113"/>
        <v>21175092.0328367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="1" customFormat="1" ht="16.8" spans="1:55">
      <c r="A116" s="6"/>
      <c r="B116" s="6"/>
      <c r="C116" s="8">
        <v>9</v>
      </c>
      <c r="D116" s="9">
        <v>27.4582</v>
      </c>
      <c r="E116" s="12">
        <f t="shared" si="114"/>
        <v>27.6537741935484</v>
      </c>
      <c r="F116" s="8" t="s">
        <v>109</v>
      </c>
      <c r="G116" s="6">
        <v>10</v>
      </c>
      <c r="H116" s="11">
        <f t="shared" si="99"/>
        <v>27.4582</v>
      </c>
      <c r="I116" s="11">
        <f t="shared" si="100"/>
        <v>300.6082</v>
      </c>
      <c r="J116" s="11">
        <f t="shared" si="101"/>
        <v>0.452141587602184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5.3161672406247</v>
      </c>
      <c r="P116" s="11">
        <f t="shared" si="104"/>
        <v>2.40366029613478</v>
      </c>
      <c r="Q116" s="15">
        <f t="shared" si="105"/>
        <v>1.08164713326065</v>
      </c>
      <c r="R116" s="11">
        <f t="shared" si="106"/>
        <v>1.0964919375</v>
      </c>
      <c r="S116" s="16">
        <f t="shared" si="107"/>
        <v>0.986461547293091</v>
      </c>
      <c r="T116" s="3">
        <v>0.27</v>
      </c>
      <c r="U116" s="17">
        <f t="shared" si="108"/>
        <v>0.266344617769135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0.370702902257394</v>
      </c>
      <c r="AC116" s="24">
        <f t="shared" si="110"/>
        <v>9.024625</v>
      </c>
      <c r="AD116" s="1">
        <f t="shared" si="111"/>
        <v>0.45</v>
      </c>
      <c r="AE116" s="25">
        <f t="shared" si="112"/>
        <v>629.166666666667</v>
      </c>
      <c r="AF116" s="1">
        <f t="shared" si="113"/>
        <v>21048485.6904992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="1" customFormat="1" ht="16.8" spans="1:55">
      <c r="A117" s="6"/>
      <c r="B117" s="6"/>
      <c r="C117" s="8">
        <v>10</v>
      </c>
      <c r="D117" s="9">
        <v>17.8834516129032</v>
      </c>
      <c r="E117" s="12">
        <f t="shared" si="114"/>
        <v>27.4582</v>
      </c>
      <c r="F117" s="8" t="s">
        <v>109</v>
      </c>
      <c r="G117" s="6">
        <v>11</v>
      </c>
      <c r="H117" s="11">
        <f t="shared" si="99"/>
        <v>17.8834516129032</v>
      </c>
      <c r="I117" s="11">
        <f t="shared" si="100"/>
        <v>291.033451612903</v>
      </c>
      <c r="J117" s="11">
        <f t="shared" si="101"/>
        <v>0.155770324585298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2.76688159726543</v>
      </c>
      <c r="O117" s="11">
        <f t="shared" si="115"/>
        <v>2.5822740972245</v>
      </c>
      <c r="P117" s="11">
        <f t="shared" si="104"/>
        <v>0.402241674292868</v>
      </c>
      <c r="Q117" s="15">
        <f t="shared" si="105"/>
        <v>0.18100875343179</v>
      </c>
      <c r="R117" s="11">
        <f t="shared" si="106"/>
        <v>1.0964919375</v>
      </c>
      <c r="S117" s="16">
        <f t="shared" si="107"/>
        <v>0.165079876323113</v>
      </c>
      <c r="T117" s="3">
        <v>0.27</v>
      </c>
      <c r="U117" s="17">
        <f t="shared" si="108"/>
        <v>0.0445715666072405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0.288638327332083</v>
      </c>
      <c r="AC117" s="24">
        <f t="shared" si="110"/>
        <v>9.024625</v>
      </c>
      <c r="AD117" s="1">
        <f t="shared" si="111"/>
        <v>0.45</v>
      </c>
      <c r="AE117" s="25">
        <f t="shared" si="112"/>
        <v>629.166666666667</v>
      </c>
      <c r="AF117" s="1">
        <f t="shared" si="113"/>
        <v>16388864.6826956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="1" customFormat="1" ht="16.8" spans="1:55">
      <c r="A118" s="6"/>
      <c r="B118" s="6"/>
      <c r="C118" s="8">
        <v>11</v>
      </c>
      <c r="D118" s="9">
        <v>13.0673666666667</v>
      </c>
      <c r="E118" s="12">
        <f t="shared" si="114"/>
        <v>17.8834516129032</v>
      </c>
      <c r="F118" s="8" t="s">
        <v>111</v>
      </c>
      <c r="G118" s="6">
        <v>12</v>
      </c>
      <c r="H118" s="11">
        <f t="shared" si="99"/>
        <v>13.0673666666667</v>
      </c>
      <c r="I118" s="11">
        <f t="shared" si="100"/>
        <v>286.217366666667</v>
      </c>
      <c r="J118" s="11">
        <f t="shared" si="101"/>
        <v>0.0887151880787644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4.61668117293163</v>
      </c>
      <c r="P118" s="11">
        <f t="shared" si="104"/>
        <v>0.40956973855632</v>
      </c>
      <c r="Q118" s="15">
        <f t="shared" si="105"/>
        <v>0.184306382350344</v>
      </c>
      <c r="R118" s="11">
        <f t="shared" si="106"/>
        <v>1.0964919375</v>
      </c>
      <c r="S118" s="16">
        <f t="shared" si="107"/>
        <v>0.168087311951023</v>
      </c>
      <c r="T118" s="3">
        <v>0.27</v>
      </c>
      <c r="U118" s="17">
        <f t="shared" si="108"/>
        <v>0.0453835742267762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0.240083147629373</v>
      </c>
      <c r="AC118" s="24">
        <f t="shared" si="110"/>
        <v>9.024625</v>
      </c>
      <c r="AD118" s="1">
        <f t="shared" si="111"/>
        <v>0.45</v>
      </c>
      <c r="AE118" s="25">
        <f t="shared" si="112"/>
        <v>629.166666666667</v>
      </c>
      <c r="AF118" s="1">
        <f t="shared" si="113"/>
        <v>13631904.866766</v>
      </c>
      <c r="AG118" s="1">
        <f>SUM(AF107:AF118)</f>
        <v>204713353.879483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="1" customFormat="1" ht="16.8" spans="1:46">
      <c r="A119" s="6"/>
      <c r="B119" s="6"/>
      <c r="C119" s="8">
        <v>12</v>
      </c>
      <c r="D119" s="9">
        <v>8.448</v>
      </c>
      <c r="E119" s="12">
        <f t="shared" si="114"/>
        <v>13.0673666666667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6.09754838709677</v>
      </c>
      <c r="E123" s="8"/>
      <c r="F123" s="8"/>
      <c r="G123" s="6">
        <v>1</v>
      </c>
      <c r="H123" s="11">
        <f t="shared" ref="H123:H134" si="116">E124</f>
        <v>6.09754838709677</v>
      </c>
      <c r="I123" s="11">
        <f t="shared" ref="I123:I134" si="117">H123+273.15</f>
        <v>279.247548387097</v>
      </c>
      <c r="J123" s="11">
        <f t="shared" ref="J123:J134" si="118">EXP(($C$18*(I123-$C$16))/($C$19*I123*$C$16))</f>
        <v>0.0379528551380471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0.0197817871550529</v>
      </c>
      <c r="Q123" s="15">
        <f t="shared" ref="Q123:Q134" si="122">P123*$B$125</f>
        <v>0.00514326466031376</v>
      </c>
      <c r="R123" s="11">
        <f t="shared" ref="R123:R134" si="123">L123*$B$125</f>
        <v>0.1355172</v>
      </c>
      <c r="S123" s="16">
        <f t="shared" ref="S123:S134" si="124">Q123/R123</f>
        <v>0.0379528551380471</v>
      </c>
      <c r="T123" s="3">
        <v>0.01</v>
      </c>
      <c r="U123" s="17">
        <f t="shared" ref="U123:U134" si="125">S123*T123</f>
        <v>0.000379528551380471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0.00586952855138047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6.65806451612903</v>
      </c>
      <c r="E124" s="12">
        <f t="shared" ref="E124:E135" si="133">D123</f>
        <v>6.09754838709677</v>
      </c>
      <c r="F124" s="8" t="s">
        <v>109</v>
      </c>
      <c r="G124" s="6">
        <v>2</v>
      </c>
      <c r="H124" s="11">
        <f t="shared" si="116"/>
        <v>6.65806451612903</v>
      </c>
      <c r="I124" s="11">
        <f t="shared" si="117"/>
        <v>279.808064516129</v>
      </c>
      <c r="J124" s="11">
        <f t="shared" si="118"/>
        <v>0.0406985629957747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1.02265821284495</v>
      </c>
      <c r="P124" s="11">
        <f t="shared" si="121"/>
        <v>0.0416207196986165</v>
      </c>
      <c r="Q124" s="15">
        <f t="shared" si="122"/>
        <v>0.0108213871216403</v>
      </c>
      <c r="R124" s="11">
        <f t="shared" si="123"/>
        <v>0.1355172</v>
      </c>
      <c r="S124" s="16">
        <f t="shared" si="124"/>
        <v>0.0798524993258442</v>
      </c>
      <c r="T124" s="3">
        <v>0.01</v>
      </c>
      <c r="U124" s="17">
        <f t="shared" si="125"/>
        <v>0.000798524993258442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0.00628852499325844</v>
      </c>
      <c r="AU124" s="24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11.52425</v>
      </c>
      <c r="E125" s="12">
        <f t="shared" si="133"/>
        <v>6.65806451612903</v>
      </c>
      <c r="F125" s="8" t="s">
        <v>109</v>
      </c>
      <c r="G125" s="6">
        <v>3</v>
      </c>
      <c r="H125" s="11">
        <f t="shared" si="116"/>
        <v>11.52425</v>
      </c>
      <c r="I125" s="11">
        <f t="shared" si="117"/>
        <v>284.67425</v>
      </c>
      <c r="J125" s="11">
        <f t="shared" si="118"/>
        <v>0.0737755292701635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1.50225749314633</v>
      </c>
      <c r="P125" s="11">
        <f t="shared" si="121"/>
        <v>0.11082984165694</v>
      </c>
      <c r="Q125" s="15">
        <f t="shared" si="122"/>
        <v>0.0288157588308043</v>
      </c>
      <c r="R125" s="11">
        <f t="shared" si="123"/>
        <v>0.1355172</v>
      </c>
      <c r="S125" s="16">
        <f t="shared" si="124"/>
        <v>0.212635435434058</v>
      </c>
      <c r="T125" s="3">
        <v>0.01</v>
      </c>
      <c r="U125" s="17">
        <f t="shared" si="125"/>
        <v>0.00212635435434058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0.00761635435434058</v>
      </c>
      <c r="AU125" s="24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ht="16.8" spans="1:50">
      <c r="A126" s="6"/>
      <c r="B126" s="6"/>
      <c r="C126" s="8">
        <v>3</v>
      </c>
      <c r="D126" s="9">
        <v>13.3702580645161</v>
      </c>
      <c r="E126" s="12">
        <f t="shared" si="133"/>
        <v>11.52425</v>
      </c>
      <c r="F126" s="8" t="s">
        <v>109</v>
      </c>
      <c r="G126" s="6">
        <v>4</v>
      </c>
      <c r="H126" s="11">
        <f t="shared" si="116"/>
        <v>13.3702580645161</v>
      </c>
      <c r="I126" s="11">
        <f t="shared" si="117"/>
        <v>286.520258064516</v>
      </c>
      <c r="J126" s="11">
        <f t="shared" si="118"/>
        <v>0.0919636812200714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1.91264765148939</v>
      </c>
      <c r="P126" s="11">
        <f t="shared" si="121"/>
        <v>0.175894118907889</v>
      </c>
      <c r="Q126" s="15">
        <f t="shared" si="122"/>
        <v>0.045732470916051</v>
      </c>
      <c r="R126" s="11">
        <f t="shared" si="123"/>
        <v>0.1355172</v>
      </c>
      <c r="S126" s="16">
        <f t="shared" si="124"/>
        <v>0.337466173416002</v>
      </c>
      <c r="T126" s="3">
        <v>0.01</v>
      </c>
      <c r="U126" s="17">
        <f t="shared" si="125"/>
        <v>0.00337466173416002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0.00886466173416002</v>
      </c>
      <c r="AU126" s="24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ht="16.8" spans="1:50">
      <c r="A127" s="6"/>
      <c r="B127" s="6"/>
      <c r="C127" s="8">
        <v>4</v>
      </c>
      <c r="D127" s="9">
        <v>15.7530666666667</v>
      </c>
      <c r="E127" s="12">
        <f t="shared" si="133"/>
        <v>13.3702580645161</v>
      </c>
      <c r="F127" s="8" t="s">
        <v>109</v>
      </c>
      <c r="G127" s="6">
        <v>5</v>
      </c>
      <c r="H127" s="11">
        <f t="shared" si="116"/>
        <v>15.7530666666667</v>
      </c>
      <c r="I127" s="11">
        <f t="shared" si="117"/>
        <v>288.903066666667</v>
      </c>
      <c r="J127" s="11">
        <f t="shared" si="118"/>
        <v>0.121714382051216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1.64991585595243</v>
      </c>
      <c r="O127" s="11">
        <f t="shared" si="134"/>
        <v>0.608057676629075</v>
      </c>
      <c r="P127" s="11">
        <f t="shared" si="121"/>
        <v>0.0740093643624058</v>
      </c>
      <c r="Q127" s="15">
        <f t="shared" si="122"/>
        <v>0.0192424347342255</v>
      </c>
      <c r="R127" s="11">
        <f t="shared" si="123"/>
        <v>0.1355172</v>
      </c>
      <c r="S127" s="16">
        <f t="shared" si="124"/>
        <v>0.141992564296086</v>
      </c>
      <c r="T127" s="3">
        <v>0.01</v>
      </c>
      <c r="U127" s="17">
        <f t="shared" si="125"/>
        <v>0.00141992564296086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0.0113699256429609</v>
      </c>
      <c r="AU127" s="24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ht="16.8" spans="1:50">
      <c r="A128" s="6"/>
      <c r="B128" s="6"/>
      <c r="C128" s="8">
        <v>5</v>
      </c>
      <c r="D128" s="9">
        <v>21.7347741935484</v>
      </c>
      <c r="E128" s="12">
        <f t="shared" si="133"/>
        <v>15.7530666666667</v>
      </c>
      <c r="F128" s="8" t="s">
        <v>111</v>
      </c>
      <c r="G128" s="6">
        <v>6</v>
      </c>
      <c r="H128" s="11">
        <f t="shared" si="116"/>
        <v>21.7347741935484</v>
      </c>
      <c r="I128" s="11">
        <f t="shared" si="117"/>
        <v>294.884774193548</v>
      </c>
      <c r="J128" s="11">
        <f t="shared" si="118"/>
        <v>0.24112881518231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1.05526831226667</v>
      </c>
      <c r="P128" s="11">
        <f t="shared" si="121"/>
        <v>0.254455597836298</v>
      </c>
      <c r="Q128" s="15">
        <f t="shared" si="122"/>
        <v>0.0661584554374374</v>
      </c>
      <c r="R128" s="11">
        <f t="shared" si="123"/>
        <v>0.1355172</v>
      </c>
      <c r="S128" s="16">
        <f t="shared" si="124"/>
        <v>0.488192313871873</v>
      </c>
      <c r="T128" s="3">
        <v>0.01</v>
      </c>
      <c r="U128" s="17">
        <f t="shared" si="125"/>
        <v>0.00488192313871873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0.0148319231387187</v>
      </c>
      <c r="AU128" s="24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ht="16.8" spans="1:50">
      <c r="A129" s="6"/>
      <c r="B129" s="6"/>
      <c r="C129" s="8">
        <v>6</v>
      </c>
      <c r="D129" s="9">
        <v>26.3686</v>
      </c>
      <c r="E129" s="12">
        <f t="shared" si="133"/>
        <v>21.7347741935484</v>
      </c>
      <c r="F129" s="8" t="s">
        <v>109</v>
      </c>
      <c r="G129" s="6">
        <v>7</v>
      </c>
      <c r="H129" s="11">
        <f t="shared" si="116"/>
        <v>26.3686</v>
      </c>
      <c r="I129" s="11">
        <f t="shared" si="117"/>
        <v>299.5186</v>
      </c>
      <c r="J129" s="11">
        <f t="shared" si="118"/>
        <v>0.401884501265927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1.32203271443037</v>
      </c>
      <c r="P129" s="11">
        <f t="shared" si="121"/>
        <v>0.53130445809609</v>
      </c>
      <c r="Q129" s="15">
        <f t="shared" si="122"/>
        <v>0.138139159104983</v>
      </c>
      <c r="R129" s="11">
        <f t="shared" si="123"/>
        <v>0.1355172</v>
      </c>
      <c r="S129" s="16">
        <f t="shared" si="124"/>
        <v>1.01934779574093</v>
      </c>
      <c r="T129" s="3">
        <v>0.01</v>
      </c>
      <c r="U129" s="17">
        <f t="shared" si="125"/>
        <v>0.0101934779574093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0.0250934779574093</v>
      </c>
      <c r="AU129" s="24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ht="16.8" spans="1:50">
      <c r="A130" s="6"/>
      <c r="B130" s="6"/>
      <c r="C130" s="8">
        <v>7</v>
      </c>
      <c r="D130" s="9">
        <v>28.8512258064516</v>
      </c>
      <c r="E130" s="12">
        <f t="shared" si="133"/>
        <v>26.3686</v>
      </c>
      <c r="F130" s="8" t="s">
        <v>109</v>
      </c>
      <c r="G130" s="6">
        <v>8</v>
      </c>
      <c r="H130" s="11">
        <f t="shared" si="116"/>
        <v>28.8512258064516</v>
      </c>
      <c r="I130" s="11">
        <f t="shared" si="117"/>
        <v>302.001225806452</v>
      </c>
      <c r="J130" s="11">
        <f t="shared" si="118"/>
        <v>0.525001158441304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1.31194825633428</v>
      </c>
      <c r="P130" s="11">
        <f t="shared" si="121"/>
        <v>0.688774354390546</v>
      </c>
      <c r="Q130" s="15">
        <f t="shared" si="122"/>
        <v>0.179081332141542</v>
      </c>
      <c r="R130" s="11">
        <f t="shared" si="123"/>
        <v>0.1355172</v>
      </c>
      <c r="S130" s="16">
        <f t="shared" si="124"/>
        <v>1.32146570429098</v>
      </c>
      <c r="T130" s="3">
        <v>0.01</v>
      </c>
      <c r="U130" s="17">
        <f t="shared" si="125"/>
        <v>0.0132146570429098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0.0281146570429098</v>
      </c>
      <c r="AU130" s="24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ht="16.8" spans="1:50">
      <c r="A131" s="6"/>
      <c r="B131" s="6"/>
      <c r="C131" s="8">
        <v>8</v>
      </c>
      <c r="D131" s="9">
        <v>27.6537741935484</v>
      </c>
      <c r="E131" s="12">
        <f t="shared" si="133"/>
        <v>28.8512258064516</v>
      </c>
      <c r="F131" s="8" t="s">
        <v>109</v>
      </c>
      <c r="G131" s="6">
        <v>9</v>
      </c>
      <c r="H131" s="11">
        <f t="shared" si="116"/>
        <v>27.6537741935484</v>
      </c>
      <c r="I131" s="11">
        <f t="shared" si="117"/>
        <v>300.803774193548</v>
      </c>
      <c r="J131" s="11">
        <f t="shared" si="118"/>
        <v>0.461764325348914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1.14439390194374</v>
      </c>
      <c r="P131" s="11">
        <f t="shared" si="121"/>
        <v>0.52844027806446</v>
      </c>
      <c r="Q131" s="15">
        <f t="shared" si="122"/>
        <v>0.13739447229676</v>
      </c>
      <c r="R131" s="11">
        <f t="shared" si="123"/>
        <v>0.1355172</v>
      </c>
      <c r="S131" s="16">
        <f t="shared" si="124"/>
        <v>1.01385264967664</v>
      </c>
      <c r="T131" s="3">
        <v>0.01</v>
      </c>
      <c r="U131" s="17">
        <f t="shared" si="125"/>
        <v>0.0101385264967664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0.0250385264967664</v>
      </c>
      <c r="AU131" s="24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ht="16.8" spans="1:50">
      <c r="A132" s="6"/>
      <c r="B132" s="6"/>
      <c r="C132" s="8">
        <v>9</v>
      </c>
      <c r="D132" s="9">
        <v>27.4582</v>
      </c>
      <c r="E132" s="12">
        <f t="shared" si="133"/>
        <v>27.6537741935484</v>
      </c>
      <c r="F132" s="8" t="s">
        <v>109</v>
      </c>
      <c r="G132" s="6">
        <v>10</v>
      </c>
      <c r="H132" s="11">
        <f t="shared" si="116"/>
        <v>27.4582</v>
      </c>
      <c r="I132" s="11">
        <f t="shared" si="117"/>
        <v>300.6082</v>
      </c>
      <c r="J132" s="11">
        <f t="shared" si="118"/>
        <v>0.452141587602184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1.13717362387928</v>
      </c>
      <c r="P132" s="11">
        <f t="shared" si="121"/>
        <v>0.514163487680105</v>
      </c>
      <c r="Q132" s="15">
        <f t="shared" si="122"/>
        <v>0.133682506796827</v>
      </c>
      <c r="R132" s="11">
        <f t="shared" si="123"/>
        <v>0.1355172</v>
      </c>
      <c r="S132" s="16">
        <f t="shared" si="124"/>
        <v>0.986461547293091</v>
      </c>
      <c r="T132" s="3">
        <v>0.01</v>
      </c>
      <c r="U132" s="17">
        <f t="shared" si="125"/>
        <v>0.00986461547293091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0.01</v>
      </c>
      <c r="AF132" s="3">
        <v>0.49</v>
      </c>
      <c r="AG132" s="17">
        <f t="shared" si="126"/>
        <v>0.0049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0.02</v>
      </c>
      <c r="AR132" s="3">
        <v>0.5</v>
      </c>
      <c r="AS132" s="3">
        <f t="shared" si="127"/>
        <v>0.01</v>
      </c>
      <c r="AT132" s="2">
        <f t="shared" si="128"/>
        <v>0.0247646154729309</v>
      </c>
      <c r="AU132" s="24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ht="16.8" spans="1:50">
      <c r="A133" s="6"/>
      <c r="B133" s="6"/>
      <c r="C133" s="8">
        <v>10</v>
      </c>
      <c r="D133" s="9">
        <v>17.8834516129032</v>
      </c>
      <c r="E133" s="12">
        <f t="shared" si="133"/>
        <v>27.4582</v>
      </c>
      <c r="F133" s="8" t="s">
        <v>109</v>
      </c>
      <c r="G133" s="6">
        <v>11</v>
      </c>
      <c r="H133" s="11">
        <f t="shared" si="116"/>
        <v>17.8834516129032</v>
      </c>
      <c r="I133" s="11">
        <f t="shared" si="117"/>
        <v>291.033451612903</v>
      </c>
      <c r="J133" s="11">
        <f t="shared" si="118"/>
        <v>0.155770324585298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0.591859629389212</v>
      </c>
      <c r="O133" s="11">
        <f t="shared" si="134"/>
        <v>0.552370506809958</v>
      </c>
      <c r="P133" s="11">
        <f t="shared" si="121"/>
        <v>0.0860429331371329</v>
      </c>
      <c r="Q133" s="15">
        <f t="shared" si="122"/>
        <v>0.0223711626156546</v>
      </c>
      <c r="R133" s="11">
        <f t="shared" si="123"/>
        <v>0.1355172</v>
      </c>
      <c r="S133" s="16">
        <f t="shared" si="124"/>
        <v>0.165079876323113</v>
      </c>
      <c r="T133" s="3">
        <v>0.01</v>
      </c>
      <c r="U133" s="17">
        <f t="shared" si="125"/>
        <v>0.00165079876323113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0.0116007987632311</v>
      </c>
      <c r="AU133" s="24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ht="16.8" spans="1:51">
      <c r="A134" s="6"/>
      <c r="B134" s="6"/>
      <c r="C134" s="8">
        <v>11</v>
      </c>
      <c r="D134" s="9">
        <v>13.0673666666667</v>
      </c>
      <c r="E134" s="12">
        <f t="shared" si="133"/>
        <v>17.8834516129032</v>
      </c>
      <c r="F134" s="8" t="s">
        <v>111</v>
      </c>
      <c r="G134" s="6">
        <v>12</v>
      </c>
      <c r="H134" s="11">
        <f t="shared" si="116"/>
        <v>13.0673666666667</v>
      </c>
      <c r="I134" s="11">
        <f t="shared" si="117"/>
        <v>286.217366666667</v>
      </c>
      <c r="J134" s="11">
        <f t="shared" si="118"/>
        <v>0.0887151880787644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0.987547573672826</v>
      </c>
      <c r="P134" s="11">
        <f t="shared" si="121"/>
        <v>0.0876104687351122</v>
      </c>
      <c r="Q134" s="15">
        <f t="shared" si="122"/>
        <v>0.0227787218711292</v>
      </c>
      <c r="R134" s="11">
        <f t="shared" si="123"/>
        <v>0.1355172</v>
      </c>
      <c r="S134" s="16">
        <f t="shared" si="124"/>
        <v>0.168087311951023</v>
      </c>
      <c r="T134" s="3">
        <v>0.01</v>
      </c>
      <c r="U134" s="17">
        <f t="shared" si="125"/>
        <v>0.00168087311951023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0.00717087311951023</v>
      </c>
      <c r="AU134" s="24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ht="16.8" spans="1:46">
      <c r="A135" s="6"/>
      <c r="B135" s="6"/>
      <c r="C135" s="8">
        <v>12</v>
      </c>
      <c r="D135" s="9">
        <v>8.448</v>
      </c>
      <c r="E135" s="12">
        <f t="shared" si="133"/>
        <v>13.0673666666667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6.09754838709677</v>
      </c>
      <c r="E139" s="8"/>
      <c r="F139" s="8"/>
      <c r="G139" s="6">
        <v>1</v>
      </c>
      <c r="H139" s="11">
        <f t="shared" ref="H139:H150" si="135">E140</f>
        <v>6.09754838709677</v>
      </c>
      <c r="I139" s="11">
        <f t="shared" ref="I139:I150" si="136">H139+273.15</f>
        <v>279.247548387097</v>
      </c>
      <c r="J139" s="11">
        <f t="shared" ref="J139:J150" si="137">EXP(($C$18*(I139-$C$16))/($C$19*I139*$C$16))</f>
        <v>0.0379528551380471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0.010805177857802</v>
      </c>
      <c r="Q139" s="15">
        <f t="shared" ref="Q139:Q150" si="141">P139*$B$125</f>
        <v>0.00280934624302852</v>
      </c>
      <c r="R139" s="11">
        <f t="shared" ref="R139:R150" si="142">L139*$B$125</f>
        <v>0.074022</v>
      </c>
      <c r="S139" s="16">
        <f t="shared" ref="S139:S150" si="143">Q139/R139</f>
        <v>0.0379528551380471</v>
      </c>
      <c r="T139" s="3">
        <v>0.01</v>
      </c>
      <c r="U139" s="17">
        <f t="shared" ref="U139:U150" si="144">S139*T139</f>
        <v>0.000379528551380471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0.00586952855138047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0.4</v>
      </c>
      <c r="AX139" s="1">
        <f t="shared" ref="AX139:AX150" si="151">AW139*10000*AV139*0.67*AU139*AT139</f>
        <v>116.439096971316</v>
      </c>
      <c r="AZ139" s="2">
        <f t="shared" ref="AZ139:AZ150" si="152">$E$12</f>
        <v>0.1</v>
      </c>
      <c r="BA139" s="1">
        <f t="shared" ref="BA139:BA150" si="153">AZ139*10000*AV139*0.67*AU139*AT139</f>
        <v>29.1097742428291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6.65806451612903</v>
      </c>
      <c r="E140" s="12">
        <f t="shared" ref="E140:E151" si="154">D139</f>
        <v>6.09754838709677</v>
      </c>
      <c r="F140" s="8" t="s">
        <v>109</v>
      </c>
      <c r="G140" s="6">
        <v>2</v>
      </c>
      <c r="H140" s="11">
        <f t="shared" si="135"/>
        <v>6.65806451612903</v>
      </c>
      <c r="I140" s="11">
        <f t="shared" si="136"/>
        <v>279.808064516129</v>
      </c>
      <c r="J140" s="11">
        <f t="shared" si="137"/>
        <v>0.0406985629957747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0.558594822142198</v>
      </c>
      <c r="P140" s="11">
        <f t="shared" si="140"/>
        <v>0.0227340065580678</v>
      </c>
      <c r="Q140" s="15">
        <f t="shared" si="141"/>
        <v>0.00591084170509764</v>
      </c>
      <c r="R140" s="11">
        <f t="shared" si="142"/>
        <v>0.074022</v>
      </c>
      <c r="S140" s="16">
        <f t="shared" si="143"/>
        <v>0.0798524993258442</v>
      </c>
      <c r="T140" s="3">
        <v>0.01</v>
      </c>
      <c r="U140" s="17">
        <f t="shared" si="144"/>
        <v>0.000798524993258442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0.00628852499325844</v>
      </c>
      <c r="AU140" s="24">
        <f t="shared" si="148"/>
        <v>28.47</v>
      </c>
      <c r="AV140" s="1">
        <f t="shared" si="149"/>
        <v>0.26</v>
      </c>
      <c r="AW140" s="2">
        <f t="shared" si="150"/>
        <v>0.4</v>
      </c>
      <c r="AX140" s="1">
        <f t="shared" si="151"/>
        <v>124.751104809662</v>
      </c>
      <c r="AZ140" s="2">
        <f t="shared" si="152"/>
        <v>0.1</v>
      </c>
      <c r="BA140" s="1">
        <f t="shared" si="153"/>
        <v>31.1877762024154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11.52425</v>
      </c>
      <c r="E141" s="12">
        <f t="shared" si="154"/>
        <v>6.65806451612903</v>
      </c>
      <c r="F141" s="8" t="s">
        <v>109</v>
      </c>
      <c r="G141" s="6">
        <v>3</v>
      </c>
      <c r="H141" s="11">
        <f t="shared" si="135"/>
        <v>11.52425</v>
      </c>
      <c r="I141" s="11">
        <f t="shared" si="136"/>
        <v>284.67425</v>
      </c>
      <c r="J141" s="11">
        <f t="shared" si="137"/>
        <v>0.0737755292701635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0.82056081558413</v>
      </c>
      <c r="P141" s="11">
        <f t="shared" si="140"/>
        <v>0.0605373084680763</v>
      </c>
      <c r="Q141" s="15">
        <f t="shared" si="141"/>
        <v>0.0157397002016998</v>
      </c>
      <c r="R141" s="11">
        <f t="shared" si="142"/>
        <v>0.074022</v>
      </c>
      <c r="S141" s="16">
        <f t="shared" si="143"/>
        <v>0.212635435434058</v>
      </c>
      <c r="T141" s="3">
        <v>0.01</v>
      </c>
      <c r="U141" s="17">
        <f t="shared" si="144"/>
        <v>0.00212635435434058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0.00761635435434058</v>
      </c>
      <c r="AU141" s="24">
        <f t="shared" si="148"/>
        <v>28.47</v>
      </c>
      <c r="AV141" s="1">
        <f t="shared" si="149"/>
        <v>0.26</v>
      </c>
      <c r="AW141" s="2">
        <f t="shared" si="150"/>
        <v>0.4</v>
      </c>
      <c r="AX141" s="1">
        <f t="shared" si="151"/>
        <v>151.092445580556</v>
      </c>
      <c r="AZ141" s="2">
        <f t="shared" si="152"/>
        <v>0.1</v>
      </c>
      <c r="BA141" s="1">
        <f t="shared" si="153"/>
        <v>37.7731113951389</v>
      </c>
    </row>
    <row r="142" s="1" customFormat="1" ht="16.8" spans="1:53">
      <c r="A142" s="6"/>
      <c r="B142" s="6"/>
      <c r="C142" s="8">
        <v>3</v>
      </c>
      <c r="D142" s="9">
        <v>13.3702580645161</v>
      </c>
      <c r="E142" s="12">
        <f t="shared" si="154"/>
        <v>11.52425</v>
      </c>
      <c r="F142" s="8" t="s">
        <v>109</v>
      </c>
      <c r="G142" s="6">
        <v>4</v>
      </c>
      <c r="H142" s="11">
        <f t="shared" si="135"/>
        <v>13.3702580645161</v>
      </c>
      <c r="I142" s="11">
        <f t="shared" si="136"/>
        <v>286.520258064516</v>
      </c>
      <c r="J142" s="11">
        <f t="shared" si="137"/>
        <v>0.0919636812200714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1.04472350711605</v>
      </c>
      <c r="P142" s="11">
        <f t="shared" si="140"/>
        <v>0.0960766195715358</v>
      </c>
      <c r="Q142" s="15">
        <f t="shared" si="141"/>
        <v>0.0249799210885993</v>
      </c>
      <c r="R142" s="11">
        <f t="shared" si="142"/>
        <v>0.074022</v>
      </c>
      <c r="S142" s="16">
        <f t="shared" si="143"/>
        <v>0.337466173416002</v>
      </c>
      <c r="T142" s="3">
        <v>0.01</v>
      </c>
      <c r="U142" s="17">
        <f t="shared" si="144"/>
        <v>0.00337466173416002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0.00886466173416002</v>
      </c>
      <c r="AU142" s="24">
        <f t="shared" si="148"/>
        <v>28.47</v>
      </c>
      <c r="AV142" s="1">
        <f t="shared" si="149"/>
        <v>0.26</v>
      </c>
      <c r="AW142" s="2">
        <f t="shared" si="150"/>
        <v>0.4</v>
      </c>
      <c r="AX142" s="1">
        <f t="shared" si="151"/>
        <v>175.856237557446</v>
      </c>
      <c r="AZ142" s="2">
        <f t="shared" si="152"/>
        <v>0.1</v>
      </c>
      <c r="BA142" s="1">
        <f t="shared" si="153"/>
        <v>43.9640593893615</v>
      </c>
    </row>
    <row r="143" s="1" customFormat="1" ht="16.8" spans="1:53">
      <c r="A143" s="6"/>
      <c r="B143" s="6"/>
      <c r="C143" s="8">
        <v>4</v>
      </c>
      <c r="D143" s="9">
        <v>15.7530666666667</v>
      </c>
      <c r="E143" s="12">
        <f t="shared" si="154"/>
        <v>13.3702580645161</v>
      </c>
      <c r="F143" s="8" t="s">
        <v>109</v>
      </c>
      <c r="G143" s="6">
        <v>5</v>
      </c>
      <c r="H143" s="11">
        <f t="shared" si="135"/>
        <v>15.7530666666667</v>
      </c>
      <c r="I143" s="11">
        <f t="shared" si="136"/>
        <v>288.903066666667</v>
      </c>
      <c r="J143" s="11">
        <f t="shared" si="137"/>
        <v>0.121714382051216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0.901214543167292</v>
      </c>
      <c r="O143" s="11">
        <f t="shared" si="155"/>
        <v>0.332132344377226</v>
      </c>
      <c r="P143" s="11">
        <f t="shared" si="140"/>
        <v>0.0404252830550956</v>
      </c>
      <c r="Q143" s="15">
        <f t="shared" si="141"/>
        <v>0.0105105735943249</v>
      </c>
      <c r="R143" s="11">
        <f t="shared" si="142"/>
        <v>0.074022</v>
      </c>
      <c r="S143" s="16">
        <f t="shared" si="143"/>
        <v>0.141992564296086</v>
      </c>
      <c r="T143" s="3">
        <v>0.01</v>
      </c>
      <c r="U143" s="17">
        <f t="shared" si="144"/>
        <v>0.00141992564296086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0.0113699256429609</v>
      </c>
      <c r="AU143" s="24">
        <f t="shared" si="148"/>
        <v>28.47</v>
      </c>
      <c r="AV143" s="1">
        <f t="shared" si="149"/>
        <v>0.26</v>
      </c>
      <c r="AW143" s="2">
        <f t="shared" si="150"/>
        <v>0.4</v>
      </c>
      <c r="AX143" s="1">
        <f t="shared" si="151"/>
        <v>225.555402432791</v>
      </c>
      <c r="AZ143" s="2">
        <f t="shared" si="152"/>
        <v>0.1</v>
      </c>
      <c r="BA143" s="1">
        <f t="shared" si="153"/>
        <v>56.3888506081977</v>
      </c>
    </row>
    <row r="144" s="1" customFormat="1" ht="16.8" spans="1:53">
      <c r="A144" s="6"/>
      <c r="B144" s="6"/>
      <c r="C144" s="8">
        <v>5</v>
      </c>
      <c r="D144" s="9">
        <v>21.7347741935484</v>
      </c>
      <c r="E144" s="12">
        <f t="shared" si="154"/>
        <v>15.7530666666667</v>
      </c>
      <c r="F144" s="8" t="s">
        <v>111</v>
      </c>
      <c r="G144" s="6">
        <v>6</v>
      </c>
      <c r="H144" s="11">
        <f t="shared" si="135"/>
        <v>21.7347741935484</v>
      </c>
      <c r="I144" s="11">
        <f t="shared" si="136"/>
        <v>294.884774193548</v>
      </c>
      <c r="J144" s="11">
        <f t="shared" si="137"/>
        <v>0.24112881518231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0.57640706132213</v>
      </c>
      <c r="P144" s="11">
        <f t="shared" si="140"/>
        <v>0.138988351759322</v>
      </c>
      <c r="Q144" s="15">
        <f t="shared" si="141"/>
        <v>0.0361369714574238</v>
      </c>
      <c r="R144" s="11">
        <f t="shared" si="142"/>
        <v>0.074022</v>
      </c>
      <c r="S144" s="16">
        <f t="shared" si="143"/>
        <v>0.488192313871873</v>
      </c>
      <c r="T144" s="3">
        <v>0.01</v>
      </c>
      <c r="U144" s="17">
        <f t="shared" si="144"/>
        <v>0.00488192313871873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0.0148319231387187</v>
      </c>
      <c r="AU144" s="24">
        <f t="shared" si="148"/>
        <v>28.47</v>
      </c>
      <c r="AV144" s="1">
        <f t="shared" si="149"/>
        <v>0.26</v>
      </c>
      <c r="AW144" s="2">
        <f t="shared" si="150"/>
        <v>0.4</v>
      </c>
      <c r="AX144" s="1">
        <f t="shared" si="151"/>
        <v>294.234148705896</v>
      </c>
      <c r="AZ144" s="2">
        <f t="shared" si="152"/>
        <v>0.1</v>
      </c>
      <c r="BA144" s="1">
        <f t="shared" si="153"/>
        <v>73.5585371764739</v>
      </c>
    </row>
    <row r="145" s="1" customFormat="1" ht="16.8" spans="1:53">
      <c r="A145" s="6"/>
      <c r="B145" s="6"/>
      <c r="C145" s="8">
        <v>6</v>
      </c>
      <c r="D145" s="9">
        <v>26.3686</v>
      </c>
      <c r="E145" s="12">
        <f t="shared" si="154"/>
        <v>21.7347741935484</v>
      </c>
      <c r="F145" s="8" t="s">
        <v>109</v>
      </c>
      <c r="G145" s="6">
        <v>7</v>
      </c>
      <c r="H145" s="11">
        <f t="shared" si="135"/>
        <v>26.3686</v>
      </c>
      <c r="I145" s="11">
        <f t="shared" si="136"/>
        <v>299.5186</v>
      </c>
      <c r="J145" s="11">
        <f t="shared" si="137"/>
        <v>0.401884501265927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0.722118709562808</v>
      </c>
      <c r="P145" s="11">
        <f t="shared" si="140"/>
        <v>0.290208317447444</v>
      </c>
      <c r="Q145" s="15">
        <f t="shared" si="141"/>
        <v>0.0754541625363355</v>
      </c>
      <c r="R145" s="11">
        <f t="shared" si="142"/>
        <v>0.074022</v>
      </c>
      <c r="S145" s="16">
        <f t="shared" si="143"/>
        <v>1.01934779574093</v>
      </c>
      <c r="T145" s="3">
        <v>0.01</v>
      </c>
      <c r="U145" s="17">
        <f t="shared" si="144"/>
        <v>0.0101934779574093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0.0250934779574093</v>
      </c>
      <c r="AU145" s="24">
        <f t="shared" si="148"/>
        <v>28.47</v>
      </c>
      <c r="AV145" s="1">
        <f t="shared" si="149"/>
        <v>0.26</v>
      </c>
      <c r="AW145" s="2">
        <f t="shared" si="150"/>
        <v>0.4</v>
      </c>
      <c r="AX145" s="1">
        <f t="shared" si="151"/>
        <v>497.801805997378</v>
      </c>
      <c r="AZ145" s="2">
        <f t="shared" si="152"/>
        <v>0.1</v>
      </c>
      <c r="BA145" s="1">
        <f t="shared" si="153"/>
        <v>124.450451499345</v>
      </c>
    </row>
    <row r="146" s="1" customFormat="1" ht="16.8" spans="1:53">
      <c r="A146" s="6"/>
      <c r="B146" s="6"/>
      <c r="C146" s="8">
        <v>7</v>
      </c>
      <c r="D146" s="9">
        <v>28.8512258064516</v>
      </c>
      <c r="E146" s="12">
        <f t="shared" si="154"/>
        <v>26.3686</v>
      </c>
      <c r="F146" s="8" t="s">
        <v>109</v>
      </c>
      <c r="G146" s="6">
        <v>8</v>
      </c>
      <c r="H146" s="11">
        <f t="shared" si="135"/>
        <v>28.8512258064516</v>
      </c>
      <c r="I146" s="11">
        <f t="shared" si="136"/>
        <v>302.001225806452</v>
      </c>
      <c r="J146" s="11">
        <f t="shared" si="137"/>
        <v>0.525001158441304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0.716610392115364</v>
      </c>
      <c r="P146" s="11">
        <f t="shared" si="140"/>
        <v>0.376221286011643</v>
      </c>
      <c r="Q146" s="15">
        <f t="shared" si="141"/>
        <v>0.0978175343630272</v>
      </c>
      <c r="R146" s="11">
        <f t="shared" si="142"/>
        <v>0.074022</v>
      </c>
      <c r="S146" s="16">
        <f t="shared" si="143"/>
        <v>1.32146570429098</v>
      </c>
      <c r="T146" s="3">
        <v>0.01</v>
      </c>
      <c r="U146" s="17">
        <f t="shared" si="144"/>
        <v>0.0132146570429098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0.0281146570429098</v>
      </c>
      <c r="AU146" s="24">
        <f t="shared" si="148"/>
        <v>28.47</v>
      </c>
      <c r="AV146" s="1">
        <f t="shared" si="149"/>
        <v>0.26</v>
      </c>
      <c r="AW146" s="2">
        <f t="shared" si="150"/>
        <v>0.4</v>
      </c>
      <c r="AX146" s="1">
        <f t="shared" si="151"/>
        <v>557.735642492912</v>
      </c>
      <c r="AZ146" s="2">
        <f t="shared" si="152"/>
        <v>0.1</v>
      </c>
      <c r="BA146" s="1">
        <f t="shared" si="153"/>
        <v>139.433910623228</v>
      </c>
    </row>
    <row r="147" s="1" customFormat="1" ht="16.8" spans="1:53">
      <c r="A147" s="6"/>
      <c r="B147" s="6"/>
      <c r="C147" s="8">
        <v>8</v>
      </c>
      <c r="D147" s="9">
        <v>27.6537741935484</v>
      </c>
      <c r="E147" s="12">
        <f t="shared" si="154"/>
        <v>28.8512258064516</v>
      </c>
      <c r="F147" s="8" t="s">
        <v>109</v>
      </c>
      <c r="G147" s="6">
        <v>9</v>
      </c>
      <c r="H147" s="11">
        <f t="shared" si="135"/>
        <v>27.6537741935484</v>
      </c>
      <c r="I147" s="11">
        <f t="shared" si="136"/>
        <v>300.803774193548</v>
      </c>
      <c r="J147" s="11">
        <f t="shared" si="137"/>
        <v>0.461764325348914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0.625089106103721</v>
      </c>
      <c r="P147" s="11">
        <f t="shared" si="140"/>
        <v>0.28864384936294</v>
      </c>
      <c r="Q147" s="15">
        <f t="shared" si="141"/>
        <v>0.0750474008343645</v>
      </c>
      <c r="R147" s="11">
        <f t="shared" si="142"/>
        <v>0.074022</v>
      </c>
      <c r="S147" s="16">
        <f t="shared" si="143"/>
        <v>1.01385264967664</v>
      </c>
      <c r="T147" s="3">
        <v>0.01</v>
      </c>
      <c r="U147" s="17">
        <f t="shared" si="144"/>
        <v>0.0101385264967664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0.0250385264967664</v>
      </c>
      <c r="AU147" s="24">
        <f t="shared" si="148"/>
        <v>28.47</v>
      </c>
      <c r="AV147" s="1">
        <f t="shared" si="149"/>
        <v>0.26</v>
      </c>
      <c r="AW147" s="2">
        <f t="shared" si="150"/>
        <v>0.4</v>
      </c>
      <c r="AX147" s="1">
        <f t="shared" si="151"/>
        <v>496.711684636096</v>
      </c>
      <c r="AZ147" s="2">
        <f t="shared" si="152"/>
        <v>0.1</v>
      </c>
      <c r="BA147" s="1">
        <f t="shared" si="153"/>
        <v>124.177921159024</v>
      </c>
    </row>
    <row r="148" s="1" customFormat="1" ht="16.8" spans="1:53">
      <c r="A148" s="6"/>
      <c r="B148" s="6"/>
      <c r="C148" s="8">
        <v>9</v>
      </c>
      <c r="D148" s="9">
        <v>27.4582</v>
      </c>
      <c r="E148" s="12">
        <f t="shared" si="154"/>
        <v>27.6537741935484</v>
      </c>
      <c r="F148" s="8" t="s">
        <v>109</v>
      </c>
      <c r="G148" s="6">
        <v>10</v>
      </c>
      <c r="H148" s="11">
        <f t="shared" si="135"/>
        <v>27.4582</v>
      </c>
      <c r="I148" s="11">
        <f t="shared" si="136"/>
        <v>300.6082</v>
      </c>
      <c r="J148" s="11">
        <f t="shared" si="137"/>
        <v>0.452141587602184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0.621145256740781</v>
      </c>
      <c r="P148" s="11">
        <f t="shared" si="140"/>
        <v>0.280845602514343</v>
      </c>
      <c r="Q148" s="15">
        <f t="shared" si="141"/>
        <v>0.0730198566537292</v>
      </c>
      <c r="R148" s="11">
        <f t="shared" si="142"/>
        <v>0.074022</v>
      </c>
      <c r="S148" s="16">
        <f t="shared" si="143"/>
        <v>0.986461547293091</v>
      </c>
      <c r="T148" s="3">
        <v>0.01</v>
      </c>
      <c r="U148" s="17">
        <f t="shared" si="144"/>
        <v>0.00986461547293091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0.01</v>
      </c>
      <c r="AF148" s="3">
        <v>0.49</v>
      </c>
      <c r="AG148" s="17">
        <f t="shared" si="145"/>
        <v>0.0049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0.02</v>
      </c>
      <c r="AR148" s="3">
        <v>0.5</v>
      </c>
      <c r="AS148" s="3">
        <f t="shared" si="146"/>
        <v>0.01</v>
      </c>
      <c r="AT148" s="2">
        <f t="shared" si="147"/>
        <v>0.0247646154729309</v>
      </c>
      <c r="AU148" s="24">
        <f t="shared" si="148"/>
        <v>28.47</v>
      </c>
      <c r="AV148" s="1">
        <f t="shared" si="149"/>
        <v>0.26</v>
      </c>
      <c r="AW148" s="2">
        <f t="shared" si="150"/>
        <v>0.4</v>
      </c>
      <c r="AX148" s="1">
        <f t="shared" si="151"/>
        <v>491.277866231994</v>
      </c>
      <c r="AZ148" s="2">
        <f t="shared" si="152"/>
        <v>0.1</v>
      </c>
      <c r="BA148" s="1">
        <f t="shared" si="153"/>
        <v>122.819466557999</v>
      </c>
    </row>
    <row r="149" s="1" customFormat="1" ht="16.8" spans="1:53">
      <c r="A149" s="6"/>
      <c r="B149" s="6"/>
      <c r="C149" s="8">
        <v>10</v>
      </c>
      <c r="D149" s="9">
        <v>17.8834516129032</v>
      </c>
      <c r="E149" s="12">
        <f t="shared" si="154"/>
        <v>27.4582</v>
      </c>
      <c r="F149" s="8" t="s">
        <v>109</v>
      </c>
      <c r="G149" s="6">
        <v>11</v>
      </c>
      <c r="H149" s="11">
        <f t="shared" si="135"/>
        <v>17.8834516129032</v>
      </c>
      <c r="I149" s="11">
        <f t="shared" si="136"/>
        <v>291.033451612903</v>
      </c>
      <c r="J149" s="11">
        <f t="shared" si="137"/>
        <v>0.155770324585298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0.323284671515116</v>
      </c>
      <c r="O149" s="11">
        <f t="shared" si="155"/>
        <v>0.301714982711322</v>
      </c>
      <c r="P149" s="11">
        <f t="shared" si="140"/>
        <v>0.0469982407891902</v>
      </c>
      <c r="Q149" s="15">
        <f t="shared" si="141"/>
        <v>0.0122195426051895</v>
      </c>
      <c r="R149" s="11">
        <f t="shared" si="142"/>
        <v>0.074022</v>
      </c>
      <c r="S149" s="16">
        <f t="shared" si="143"/>
        <v>0.165079876323113</v>
      </c>
      <c r="T149" s="3">
        <v>0.01</v>
      </c>
      <c r="U149" s="17">
        <f t="shared" si="144"/>
        <v>0.00165079876323113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0.0116007987632311</v>
      </c>
      <c r="AU149" s="24">
        <f t="shared" si="148"/>
        <v>28.47</v>
      </c>
      <c r="AV149" s="1">
        <f t="shared" si="149"/>
        <v>0.26</v>
      </c>
      <c r="AW149" s="2">
        <f t="shared" si="150"/>
        <v>0.4</v>
      </c>
      <c r="AX149" s="1">
        <f t="shared" si="151"/>
        <v>230.135439381908</v>
      </c>
      <c r="AZ149" s="2">
        <f t="shared" si="152"/>
        <v>0.1</v>
      </c>
      <c r="BA149" s="1">
        <f t="shared" si="153"/>
        <v>57.5338598454769</v>
      </c>
    </row>
    <row r="150" s="1" customFormat="1" ht="16.8" spans="1:54">
      <c r="A150" s="6"/>
      <c r="B150" s="6"/>
      <c r="C150" s="8">
        <v>11</v>
      </c>
      <c r="D150" s="9">
        <v>13.0673666666667</v>
      </c>
      <c r="E150" s="12">
        <f t="shared" si="154"/>
        <v>17.8834516129032</v>
      </c>
      <c r="F150" s="8" t="s">
        <v>111</v>
      </c>
      <c r="G150" s="6">
        <v>12</v>
      </c>
      <c r="H150" s="11">
        <f t="shared" si="135"/>
        <v>13.0673666666667</v>
      </c>
      <c r="I150" s="11">
        <f t="shared" si="136"/>
        <v>286.217366666667</v>
      </c>
      <c r="J150" s="11">
        <f t="shared" si="137"/>
        <v>0.0887151880787644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0.539416741922132</v>
      </c>
      <c r="P150" s="11">
        <f t="shared" si="140"/>
        <v>0.0478544577124562</v>
      </c>
      <c r="Q150" s="15">
        <f t="shared" si="141"/>
        <v>0.0124421590052386</v>
      </c>
      <c r="R150" s="11">
        <f t="shared" si="142"/>
        <v>0.074022</v>
      </c>
      <c r="S150" s="16">
        <f t="shared" si="143"/>
        <v>0.168087311951023</v>
      </c>
      <c r="T150" s="3">
        <v>0.01</v>
      </c>
      <c r="U150" s="17">
        <f t="shared" si="144"/>
        <v>0.00168087311951023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0.00717087311951023</v>
      </c>
      <c r="AU150" s="24">
        <f t="shared" si="148"/>
        <v>28.47</v>
      </c>
      <c r="AV150" s="1">
        <f t="shared" si="149"/>
        <v>0.26</v>
      </c>
      <c r="AW150" s="2">
        <f t="shared" si="150"/>
        <v>0.4</v>
      </c>
      <c r="AX150" s="1">
        <f t="shared" si="151"/>
        <v>142.25503517404</v>
      </c>
      <c r="AY150" s="1">
        <f>SUM(AX139:AX150)</f>
        <v>3503.84590997199</v>
      </c>
      <c r="AZ150" s="2">
        <f t="shared" si="152"/>
        <v>0.1</v>
      </c>
      <c r="BA150" s="1">
        <f t="shared" si="153"/>
        <v>35.5637587935099</v>
      </c>
      <c r="BB150" s="1">
        <f>SUM(BA139:BA150)</f>
        <v>875.961477492999</v>
      </c>
    </row>
    <row r="151" s="1" customFormat="1" ht="16.8" spans="1:46">
      <c r="A151" s="6"/>
      <c r="B151" s="6"/>
      <c r="C151" s="8">
        <v>12</v>
      </c>
      <c r="D151" s="9">
        <v>8.448</v>
      </c>
      <c r="E151" s="12">
        <f t="shared" si="154"/>
        <v>13.0673666666667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Y119" sqref="Y119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48" width="15.6634615384615" style="1"/>
    <col min="49" max="49" width="11.4423076923077" style="1"/>
    <col min="50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123.8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7.9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165.78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3700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8.5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122356337.309754</v>
      </c>
      <c r="J16" s="10" t="s">
        <v>35</v>
      </c>
      <c r="K16" s="10">
        <f>I16/(10000*1000)</f>
        <v>12.2356337309754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14.2702903225806</v>
      </c>
      <c r="E29" s="8"/>
      <c r="F29" s="8"/>
      <c r="G29" s="6">
        <v>1</v>
      </c>
      <c r="H29" s="11">
        <f t="shared" ref="H29:H40" si="0">E30</f>
        <v>14.2702903225806</v>
      </c>
      <c r="I29" s="11">
        <f t="shared" ref="I29:I40" si="1">H29+273.15</f>
        <v>287.420290322581</v>
      </c>
      <c r="J29" s="11">
        <f t="shared" ref="J29:J40" si="2">EXP(($C$18*(I29-$C$16))/($C$19*I29*$C$16))</f>
        <v>0.102289629745847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0.101615370603106</v>
      </c>
      <c r="Q29" s="15">
        <f t="shared" ref="Q29:Q40" si="6">P29*$B$31</f>
        <v>0.0132099981784037</v>
      </c>
      <c r="R29" s="11">
        <f t="shared" ref="R29:R40" si="7">L29*$B$31</f>
        <v>0.129143083333333</v>
      </c>
      <c r="S29" s="16">
        <f t="shared" ref="S29:S40" si="8">Q29/R29</f>
        <v>0.102289629745847</v>
      </c>
      <c r="T29" s="3">
        <v>0.01</v>
      </c>
      <c r="U29" s="17">
        <f t="shared" ref="U29:U40" si="9">S29*T29</f>
        <v>0.00102289629745847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0.0229228962974585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0.658333333333333</v>
      </c>
      <c r="AU29" s="1">
        <f t="shared" ref="AU29:AU40" si="17">AT29*10000*AS29*0.67*AR29*AQ29</f>
        <v>1305.75377095066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13.3060967741935</v>
      </c>
      <c r="E30" s="12">
        <f t="shared" ref="E30:E41" si="18">D29</f>
        <v>14.2702903225806</v>
      </c>
      <c r="F30" s="8" t="s">
        <v>109</v>
      </c>
      <c r="G30" s="6">
        <v>2</v>
      </c>
      <c r="H30" s="11">
        <f t="shared" si="0"/>
        <v>13.3060967741935</v>
      </c>
      <c r="I30" s="11">
        <f t="shared" si="1"/>
        <v>286.456096774193</v>
      </c>
      <c r="J30" s="11">
        <f t="shared" si="2"/>
        <v>0.0912663485539359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1.88520129606356</v>
      </c>
      <c r="P30" s="11">
        <f t="shared" si="5"/>
        <v>0.172055438580869</v>
      </c>
      <c r="Q30" s="15">
        <f t="shared" si="6"/>
        <v>0.0223672070155129</v>
      </c>
      <c r="R30" s="11">
        <f t="shared" si="7"/>
        <v>0.129143083333333</v>
      </c>
      <c r="S30" s="16">
        <f t="shared" si="8"/>
        <v>0.173197096106035</v>
      </c>
      <c r="T30" s="3">
        <v>0.01</v>
      </c>
      <c r="U30" s="17">
        <f t="shared" si="9"/>
        <v>0.00173197096106035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0.0236319709610603</v>
      </c>
      <c r="AR30" s="24">
        <f t="shared" si="15"/>
        <v>99.3408333333333</v>
      </c>
      <c r="AS30" s="1">
        <f t="shared" si="16"/>
        <v>0.13</v>
      </c>
      <c r="AT30" s="2">
        <f>$E$4/12</f>
        <v>0.658333333333333</v>
      </c>
      <c r="AU30" s="1">
        <f t="shared" si="17"/>
        <v>1346.14469292967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17.8851071428571</v>
      </c>
      <c r="E31" s="12">
        <f t="shared" si="18"/>
        <v>13.3060967741935</v>
      </c>
      <c r="F31" s="8" t="s">
        <v>109</v>
      </c>
      <c r="G31" s="6">
        <v>3</v>
      </c>
      <c r="H31" s="11">
        <f t="shared" si="0"/>
        <v>17.8851071428571</v>
      </c>
      <c r="I31" s="11">
        <f t="shared" si="1"/>
        <v>291.035107142857</v>
      </c>
      <c r="J31" s="11">
        <f t="shared" si="2"/>
        <v>0.155799972255308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2.70655419081602</v>
      </c>
      <c r="P31" s="11">
        <f t="shared" si="5"/>
        <v>0.421681067836625</v>
      </c>
      <c r="Q31" s="15">
        <f t="shared" si="6"/>
        <v>0.0548185388187612</v>
      </c>
      <c r="R31" s="11">
        <f t="shared" si="7"/>
        <v>0.129143083333333</v>
      </c>
      <c r="S31" s="16">
        <f t="shared" si="8"/>
        <v>0.424479092521497</v>
      </c>
      <c r="T31" s="3">
        <v>0.01</v>
      </c>
      <c r="U31" s="17">
        <f t="shared" si="9"/>
        <v>0.00424479092521497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0.033694790925215</v>
      </c>
      <c r="AR31" s="24">
        <f t="shared" si="15"/>
        <v>99.3408333333333</v>
      </c>
      <c r="AS31" s="1">
        <f t="shared" si="16"/>
        <v>0.13</v>
      </c>
      <c r="AT31" s="2">
        <f>$E$4/12</f>
        <v>0.658333333333333</v>
      </c>
      <c r="AU31" s="1">
        <f t="shared" si="17"/>
        <v>1919.35171459427</v>
      </c>
    </row>
    <row r="32" s="1" customFormat="1" ht="16.8" spans="1:47">
      <c r="A32" s="6"/>
      <c r="B32" s="6"/>
      <c r="C32" s="8">
        <v>3</v>
      </c>
      <c r="D32" s="9">
        <v>20.2996774193548</v>
      </c>
      <c r="E32" s="12">
        <f t="shared" si="18"/>
        <v>17.8851071428571</v>
      </c>
      <c r="F32" s="8" t="s">
        <v>109</v>
      </c>
      <c r="G32" s="6">
        <v>4</v>
      </c>
      <c r="H32" s="11">
        <f t="shared" si="0"/>
        <v>20.2996774193548</v>
      </c>
      <c r="I32" s="11">
        <f t="shared" si="1"/>
        <v>293.449677419355</v>
      </c>
      <c r="J32" s="11">
        <f t="shared" si="2"/>
        <v>0.205173135042651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3.27828145631273</v>
      </c>
      <c r="P32" s="11">
        <f t="shared" si="5"/>
        <v>0.672615283943871</v>
      </c>
      <c r="Q32" s="15">
        <f t="shared" si="6"/>
        <v>0.0874399869127033</v>
      </c>
      <c r="R32" s="11">
        <f t="shared" si="7"/>
        <v>0.129143083333333</v>
      </c>
      <c r="S32" s="16">
        <f t="shared" si="8"/>
        <v>0.677078358792245</v>
      </c>
      <c r="T32" s="3">
        <v>0.01</v>
      </c>
      <c r="U32" s="17">
        <f t="shared" si="9"/>
        <v>0.00677078358792245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0.0362207835879224</v>
      </c>
      <c r="AR32" s="24">
        <f t="shared" si="15"/>
        <v>99.3408333333333</v>
      </c>
      <c r="AS32" s="1">
        <f t="shared" si="16"/>
        <v>0.13</v>
      </c>
      <c r="AT32" s="2">
        <f>$E$4/12</f>
        <v>0.658333333333333</v>
      </c>
      <c r="AU32" s="1">
        <f t="shared" si="17"/>
        <v>2063.23948522863</v>
      </c>
    </row>
    <row r="33" s="1" customFormat="1" ht="16.8" spans="1:47">
      <c r="A33" s="6"/>
      <c r="B33" s="6"/>
      <c r="C33" s="8">
        <v>4</v>
      </c>
      <c r="D33" s="9">
        <v>22.7146666666667</v>
      </c>
      <c r="E33" s="12">
        <f t="shared" si="18"/>
        <v>20.2996774193548</v>
      </c>
      <c r="F33" s="8" t="s">
        <v>109</v>
      </c>
      <c r="G33" s="6">
        <v>5</v>
      </c>
      <c r="H33" s="11">
        <f t="shared" si="0"/>
        <v>22.7146666666667</v>
      </c>
      <c r="I33" s="11">
        <f t="shared" si="1"/>
        <v>295.864666666667</v>
      </c>
      <c r="J33" s="11">
        <f t="shared" si="2"/>
        <v>0.268993935295991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2.47538286375042</v>
      </c>
      <c r="O33" s="11">
        <f t="shared" si="19"/>
        <v>1.12369164195178</v>
      </c>
      <c r="P33" s="11">
        <f t="shared" si="5"/>
        <v>0.302266236827822</v>
      </c>
      <c r="Q33" s="15">
        <f t="shared" si="6"/>
        <v>0.0392946107876168</v>
      </c>
      <c r="R33" s="11">
        <f t="shared" si="7"/>
        <v>0.129143083333333</v>
      </c>
      <c r="S33" s="16">
        <f t="shared" si="8"/>
        <v>0.304271895740579</v>
      </c>
      <c r="T33" s="3">
        <v>0.01</v>
      </c>
      <c r="U33" s="17">
        <f t="shared" si="9"/>
        <v>0.00304271895740579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0.0324927189574058</v>
      </c>
      <c r="AR33" s="24">
        <f t="shared" si="15"/>
        <v>99.3408333333333</v>
      </c>
      <c r="AS33" s="1">
        <f t="shared" si="16"/>
        <v>0.13</v>
      </c>
      <c r="AT33" s="2">
        <f>$E$4/12</f>
        <v>0.658333333333333</v>
      </c>
      <c r="AU33" s="1">
        <f t="shared" si="17"/>
        <v>1850.87825537023</v>
      </c>
    </row>
    <row r="34" s="1" customFormat="1" ht="16.8" spans="1:47">
      <c r="A34" s="6"/>
      <c r="B34" s="6"/>
      <c r="C34" s="8">
        <v>5</v>
      </c>
      <c r="D34" s="9">
        <v>27.5012580645161</v>
      </c>
      <c r="E34" s="12">
        <f t="shared" si="18"/>
        <v>22.7146666666667</v>
      </c>
      <c r="F34" s="8" t="s">
        <v>111</v>
      </c>
      <c r="G34" s="6">
        <v>6</v>
      </c>
      <c r="H34" s="11">
        <f t="shared" si="0"/>
        <v>27.5012580645161</v>
      </c>
      <c r="I34" s="11">
        <f t="shared" si="1"/>
        <v>300.651258064516</v>
      </c>
      <c r="J34" s="11">
        <f t="shared" si="2"/>
        <v>0.454243857969976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1.81483373845729</v>
      </c>
      <c r="P34" s="11">
        <f t="shared" si="5"/>
        <v>0.824377078930914</v>
      </c>
      <c r="Q34" s="15">
        <f t="shared" si="6"/>
        <v>0.107169020261019</v>
      </c>
      <c r="R34" s="11">
        <f t="shared" si="7"/>
        <v>0.129143083333333</v>
      </c>
      <c r="S34" s="16">
        <f t="shared" si="8"/>
        <v>0.829847154759371</v>
      </c>
      <c r="T34" s="3">
        <v>0.01</v>
      </c>
      <c r="U34" s="17">
        <f t="shared" si="9"/>
        <v>0.00829847154759372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0.0431984715475937</v>
      </c>
      <c r="AR34" s="24">
        <f t="shared" si="15"/>
        <v>99.3408333333333</v>
      </c>
      <c r="AS34" s="1">
        <f t="shared" si="16"/>
        <v>0.13</v>
      </c>
      <c r="AT34" s="2">
        <f>$E$4/12</f>
        <v>0.658333333333333</v>
      </c>
      <c r="AU34" s="1">
        <f t="shared" si="17"/>
        <v>2460.70855927701</v>
      </c>
    </row>
    <row r="35" s="1" customFormat="1" ht="16.8" spans="1:47">
      <c r="A35" s="6"/>
      <c r="B35" s="6"/>
      <c r="C35" s="8">
        <v>6</v>
      </c>
      <c r="D35" s="9">
        <v>27.7665333333333</v>
      </c>
      <c r="E35" s="12">
        <f t="shared" si="18"/>
        <v>27.5012580645161</v>
      </c>
      <c r="F35" s="8" t="s">
        <v>109</v>
      </c>
      <c r="G35" s="6">
        <v>7</v>
      </c>
      <c r="H35" s="11">
        <f t="shared" si="0"/>
        <v>27.7665333333333</v>
      </c>
      <c r="I35" s="11">
        <f t="shared" si="1"/>
        <v>300.916533333333</v>
      </c>
      <c r="J35" s="11">
        <f t="shared" si="2"/>
        <v>0.467399340475795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1.98386499285971</v>
      </c>
      <c r="P35" s="11">
        <f t="shared" si="5"/>
        <v>0.927257189255645</v>
      </c>
      <c r="Q35" s="15">
        <f t="shared" si="6"/>
        <v>0.120543434603234</v>
      </c>
      <c r="R35" s="11">
        <f t="shared" si="7"/>
        <v>0.129143083333333</v>
      </c>
      <c r="S35" s="16">
        <f t="shared" si="8"/>
        <v>0.933409916287174</v>
      </c>
      <c r="T35" s="3">
        <v>0.01</v>
      </c>
      <c r="U35" s="17">
        <f t="shared" si="9"/>
        <v>0.00933409916287174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0.0442340991628717</v>
      </c>
      <c r="AR35" s="24">
        <f t="shared" si="15"/>
        <v>99.3408333333333</v>
      </c>
      <c r="AS35" s="1">
        <f t="shared" si="16"/>
        <v>0.13</v>
      </c>
      <c r="AT35" s="2">
        <f>$E$4/12</f>
        <v>0.658333333333333</v>
      </c>
      <c r="AU35" s="1">
        <f t="shared" si="17"/>
        <v>2519.70087187146</v>
      </c>
    </row>
    <row r="36" s="1" customFormat="1" ht="16.8" spans="1:47">
      <c r="A36" s="6"/>
      <c r="B36" s="6"/>
      <c r="C36" s="8">
        <v>7</v>
      </c>
      <c r="D36" s="9">
        <v>28.9288064516129</v>
      </c>
      <c r="E36" s="12">
        <f t="shared" si="18"/>
        <v>27.7665333333333</v>
      </c>
      <c r="F36" s="8" t="s">
        <v>109</v>
      </c>
      <c r="G36" s="6">
        <v>8</v>
      </c>
      <c r="H36" s="11">
        <f t="shared" si="0"/>
        <v>28.9288064516129</v>
      </c>
      <c r="I36" s="11">
        <f t="shared" si="1"/>
        <v>302.078806451613</v>
      </c>
      <c r="J36" s="11">
        <f t="shared" si="2"/>
        <v>0.529366313862094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2.0500161369374</v>
      </c>
      <c r="P36" s="11">
        <f t="shared" si="5"/>
        <v>1.08520948576836</v>
      </c>
      <c r="Q36" s="15">
        <f t="shared" si="6"/>
        <v>0.141077233149887</v>
      </c>
      <c r="R36" s="11">
        <f t="shared" si="7"/>
        <v>0.129143083333333</v>
      </c>
      <c r="S36" s="16">
        <f t="shared" si="8"/>
        <v>1.09241029026503</v>
      </c>
      <c r="T36" s="3">
        <v>0.01</v>
      </c>
      <c r="U36" s="17">
        <f t="shared" si="9"/>
        <v>0.0109241029026503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0.0458241029026503</v>
      </c>
      <c r="AR36" s="24">
        <f t="shared" si="15"/>
        <v>99.3408333333333</v>
      </c>
      <c r="AS36" s="1">
        <f t="shared" si="16"/>
        <v>0.13</v>
      </c>
      <c r="AT36" s="2">
        <f>$E$4/12</f>
        <v>0.658333333333333</v>
      </c>
      <c r="AU36" s="1">
        <f t="shared" si="17"/>
        <v>2610.27203496099</v>
      </c>
    </row>
    <row r="37" s="1" customFormat="1" ht="16.8" spans="1:47">
      <c r="A37" s="6"/>
      <c r="B37" s="6"/>
      <c r="C37" s="8">
        <v>8</v>
      </c>
      <c r="D37" s="9">
        <v>27.9250967741936</v>
      </c>
      <c r="E37" s="12">
        <f t="shared" si="18"/>
        <v>28.9288064516129</v>
      </c>
      <c r="F37" s="8" t="s">
        <v>109</v>
      </c>
      <c r="G37" s="6">
        <v>9</v>
      </c>
      <c r="H37" s="11">
        <f t="shared" si="0"/>
        <v>27.9250967741936</v>
      </c>
      <c r="I37" s="11">
        <f t="shared" si="1"/>
        <v>301.075096774194</v>
      </c>
      <c r="J37" s="11">
        <f t="shared" si="2"/>
        <v>0.475432598605983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1.95821498450237</v>
      </c>
      <c r="P37" s="11">
        <f t="shared" si="5"/>
        <v>0.930999238711137</v>
      </c>
      <c r="Q37" s="15">
        <f t="shared" si="6"/>
        <v>0.121029901032448</v>
      </c>
      <c r="R37" s="11">
        <f t="shared" si="7"/>
        <v>0.129143083333333</v>
      </c>
      <c r="S37" s="16">
        <f t="shared" si="8"/>
        <v>0.937176795756501</v>
      </c>
      <c r="T37" s="3">
        <v>0.01</v>
      </c>
      <c r="U37" s="17">
        <f t="shared" si="9"/>
        <v>0.00937176795756501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0.044271767957565</v>
      </c>
      <c r="AR37" s="24">
        <f t="shared" si="15"/>
        <v>99.3408333333333</v>
      </c>
      <c r="AS37" s="1">
        <f t="shared" si="16"/>
        <v>0.13</v>
      </c>
      <c r="AT37" s="2">
        <f>$E$4/12</f>
        <v>0.658333333333333</v>
      </c>
      <c r="AU37" s="1">
        <f t="shared" si="17"/>
        <v>2521.84659421298</v>
      </c>
    </row>
    <row r="38" s="1" customFormat="1" ht="16.8" spans="1:47">
      <c r="A38" s="6"/>
      <c r="B38" s="6"/>
      <c r="C38" s="8">
        <v>9</v>
      </c>
      <c r="D38" s="9">
        <v>28.2899666666667</v>
      </c>
      <c r="E38" s="12">
        <f t="shared" si="18"/>
        <v>27.9250967741936</v>
      </c>
      <c r="F38" s="8" t="s">
        <v>109</v>
      </c>
      <c r="G38" s="6">
        <v>10</v>
      </c>
      <c r="H38" s="11">
        <f t="shared" si="0"/>
        <v>28.2899666666667</v>
      </c>
      <c r="I38" s="11">
        <f t="shared" si="1"/>
        <v>301.439966666667</v>
      </c>
      <c r="J38" s="11">
        <f t="shared" si="2"/>
        <v>0.494412549074566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2.02062407912457</v>
      </c>
      <c r="P38" s="11">
        <f t="shared" si="5"/>
        <v>0.999021901681423</v>
      </c>
      <c r="Q38" s="15">
        <f t="shared" si="6"/>
        <v>0.129872847218585</v>
      </c>
      <c r="R38" s="11">
        <f t="shared" si="7"/>
        <v>0.129143083333333</v>
      </c>
      <c r="S38" s="16">
        <f t="shared" si="8"/>
        <v>1.00565081664783</v>
      </c>
      <c r="T38" s="3">
        <v>0.01</v>
      </c>
      <c r="U38" s="17">
        <f t="shared" si="9"/>
        <v>0.0100565081664783</v>
      </c>
      <c r="V38" s="16"/>
      <c r="W38" s="3"/>
      <c r="X38" s="17"/>
      <c r="Y38" s="18">
        <v>0.05</v>
      </c>
      <c r="Z38" s="3">
        <v>0.21</v>
      </c>
      <c r="AA38" s="19">
        <f t="shared" si="10"/>
        <v>0.0105</v>
      </c>
      <c r="AB38" s="3">
        <v>0.02</v>
      </c>
      <c r="AC38" s="3">
        <v>0.29</v>
      </c>
      <c r="AD38" s="19">
        <f t="shared" si="11"/>
        <v>0.0058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0.02</v>
      </c>
      <c r="AO38" s="3">
        <v>0.38</v>
      </c>
      <c r="AP38" s="3">
        <f t="shared" si="13"/>
        <v>0.0076</v>
      </c>
      <c r="AQ38" s="1">
        <f t="shared" si="14"/>
        <v>0.0449565081664783</v>
      </c>
      <c r="AR38" s="24">
        <f t="shared" si="15"/>
        <v>99.3408333333333</v>
      </c>
      <c r="AS38" s="1">
        <f t="shared" si="16"/>
        <v>0.13</v>
      </c>
      <c r="AT38" s="2">
        <f>$E$4/12</f>
        <v>0.658333333333333</v>
      </c>
      <c r="AU38" s="1">
        <f t="shared" si="17"/>
        <v>2560.85135601567</v>
      </c>
    </row>
    <row r="39" s="1" customFormat="1" ht="16.8" spans="1:47">
      <c r="A39" s="6"/>
      <c r="B39" s="6"/>
      <c r="C39" s="8">
        <v>10</v>
      </c>
      <c r="D39" s="9">
        <v>23.1607096774194</v>
      </c>
      <c r="E39" s="12">
        <f t="shared" si="18"/>
        <v>28.2899666666667</v>
      </c>
      <c r="F39" s="8" t="s">
        <v>109</v>
      </c>
      <c r="G39" s="6">
        <v>11</v>
      </c>
      <c r="H39" s="11">
        <f t="shared" si="0"/>
        <v>23.1607096774194</v>
      </c>
      <c r="I39" s="11">
        <f t="shared" si="1"/>
        <v>296.310709677419</v>
      </c>
      <c r="J39" s="11">
        <f t="shared" si="2"/>
        <v>0.282655370454477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0.970522068570985</v>
      </c>
      <c r="O39" s="11">
        <f t="shared" si="19"/>
        <v>1.04448844220549</v>
      </c>
      <c r="P39" s="11">
        <f t="shared" si="5"/>
        <v>0.295230267567013</v>
      </c>
      <c r="Q39" s="15">
        <f t="shared" si="6"/>
        <v>0.0383799347837117</v>
      </c>
      <c r="R39" s="11">
        <f t="shared" si="7"/>
        <v>0.129143083333333</v>
      </c>
      <c r="S39" s="16">
        <f t="shared" si="8"/>
        <v>0.297189239973841</v>
      </c>
      <c r="T39" s="3">
        <v>0.01</v>
      </c>
      <c r="U39" s="17">
        <f t="shared" si="9"/>
        <v>0.00297189239973841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0.0324218923997384</v>
      </c>
      <c r="AR39" s="24">
        <f t="shared" si="15"/>
        <v>99.3408333333333</v>
      </c>
      <c r="AS39" s="1">
        <f t="shared" si="16"/>
        <v>0.13</v>
      </c>
      <c r="AT39" s="2">
        <f>$E$4/12</f>
        <v>0.658333333333333</v>
      </c>
      <c r="AU39" s="1">
        <f t="shared" si="17"/>
        <v>1846.843771963</v>
      </c>
    </row>
    <row r="40" s="1" customFormat="1" ht="16.8" spans="1:48">
      <c r="A40" s="6"/>
      <c r="B40" s="6"/>
      <c r="C40" s="8">
        <v>11</v>
      </c>
      <c r="D40" s="9">
        <v>18.9854666666667</v>
      </c>
      <c r="E40" s="12">
        <f t="shared" si="18"/>
        <v>23.1607096774194</v>
      </c>
      <c r="F40" s="8" t="s">
        <v>111</v>
      </c>
      <c r="G40" s="6">
        <v>12</v>
      </c>
      <c r="H40" s="11">
        <f t="shared" si="0"/>
        <v>18.9854666666667</v>
      </c>
      <c r="I40" s="11">
        <f t="shared" si="1"/>
        <v>292.135466666667</v>
      </c>
      <c r="J40" s="11">
        <f t="shared" si="2"/>
        <v>0.176723702287818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1.74266650797181</v>
      </c>
      <c r="P40" s="11">
        <f t="shared" si="5"/>
        <v>0.307970477141761</v>
      </c>
      <c r="Q40" s="15">
        <f t="shared" si="6"/>
        <v>0.0400361620284289</v>
      </c>
      <c r="R40" s="11">
        <f t="shared" si="7"/>
        <v>0.129143083333333</v>
      </c>
      <c r="S40" s="16">
        <f t="shared" si="8"/>
        <v>0.310013985999475</v>
      </c>
      <c r="T40" s="3">
        <v>0.01</v>
      </c>
      <c r="U40" s="17">
        <f t="shared" si="9"/>
        <v>0.00310013985999475</v>
      </c>
      <c r="V40" s="16"/>
      <c r="W40" s="3"/>
      <c r="X40" s="17"/>
      <c r="Y40" s="18">
        <v>0.04</v>
      </c>
      <c r="Z40" s="3">
        <v>0.21</v>
      </c>
      <c r="AA40" s="19">
        <f t="shared" si="10"/>
        <v>0.0084</v>
      </c>
      <c r="AB40" s="3">
        <v>0.015</v>
      </c>
      <c r="AC40" s="3">
        <v>0.29</v>
      </c>
      <c r="AD40" s="19">
        <f t="shared" si="11"/>
        <v>0.00435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0.0325501398599947</v>
      </c>
      <c r="AR40" s="24">
        <f t="shared" si="15"/>
        <v>99.3408333333333</v>
      </c>
      <c r="AS40" s="1">
        <f t="shared" si="16"/>
        <v>0.13</v>
      </c>
      <c r="AT40" s="2">
        <f>$E$4/12</f>
        <v>0.658333333333333</v>
      </c>
      <c r="AU40" s="1">
        <f t="shared" si="17"/>
        <v>1854.14911430158</v>
      </c>
      <c r="AV40" s="1">
        <f>SUM(AU29:AU40)</f>
        <v>24859.7402216761</v>
      </c>
    </row>
    <row r="41" s="1" customFormat="1" ht="16.8" spans="1:46">
      <c r="A41" s="6"/>
      <c r="B41" s="6"/>
      <c r="C41" s="8">
        <v>12</v>
      </c>
      <c r="D41" s="9">
        <v>15.222064516129</v>
      </c>
      <c r="E41" s="12">
        <f t="shared" si="18"/>
        <v>18.9854666666667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14.2702903225806</v>
      </c>
      <c r="E44" s="8"/>
      <c r="F44" s="8"/>
      <c r="G44" s="6">
        <v>1</v>
      </c>
      <c r="H44" s="11">
        <f t="shared" ref="H44:H55" si="20">E45</f>
        <v>14.2702903225806</v>
      </c>
      <c r="I44" s="11">
        <f t="shared" ref="I44:I55" si="21">H44+273.15</f>
        <v>287.420290322581</v>
      </c>
      <c r="J44" s="11">
        <f t="shared" ref="J44:J55" si="22">EXP(($C$18*(I44-$C$16))/($C$19*I44*$C$16))</f>
        <v>0.102289629745847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0.0994623443796719</v>
      </c>
      <c r="Q44" s="15">
        <f t="shared" ref="Q44:Q55" si="26">P44*$B$46</f>
        <v>0.0129301047693573</v>
      </c>
      <c r="R44" s="11">
        <f t="shared" ref="R44:R55" si="27">L44*$B$46</f>
        <v>0.1264068</v>
      </c>
      <c r="S44" s="16">
        <f t="shared" ref="S44:S55" si="28">Q44/R44</f>
        <v>0.102289629745847</v>
      </c>
      <c r="T44" s="3">
        <v>0.01</v>
      </c>
      <c r="U44" s="17">
        <f t="shared" ref="U44:U55" si="29">S44*T44</f>
        <v>0.00102289629745847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0.0201228962974585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10.3166666666667</v>
      </c>
      <c r="AU44" s="1">
        <f t="shared" ref="AU44:AU55" si="37">AT44*10000*AS44*0.67*AR44*AQ44</f>
        <v>17582.2773973726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13.3060967741935</v>
      </c>
      <c r="E45" s="12">
        <f t="shared" ref="E45:E56" si="38">D44</f>
        <v>14.2702903225806</v>
      </c>
      <c r="F45" s="8" t="s">
        <v>109</v>
      </c>
      <c r="G45" s="6">
        <v>2</v>
      </c>
      <c r="H45" s="11">
        <f t="shared" si="20"/>
        <v>13.3060967741935</v>
      </c>
      <c r="I45" s="11">
        <f t="shared" si="21"/>
        <v>286.456096774193</v>
      </c>
      <c r="J45" s="11">
        <f t="shared" si="22"/>
        <v>0.0912663485539359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1.84525765562033</v>
      </c>
      <c r="P45" s="11">
        <f t="shared" si="25"/>
        <v>0.168409928369664</v>
      </c>
      <c r="Q45" s="15">
        <f t="shared" si="26"/>
        <v>0.0218932906880563</v>
      </c>
      <c r="R45" s="11">
        <f t="shared" si="27"/>
        <v>0.1264068</v>
      </c>
      <c r="S45" s="16">
        <f t="shared" si="28"/>
        <v>0.173197096106034</v>
      </c>
      <c r="T45" s="3">
        <v>0.01</v>
      </c>
      <c r="U45" s="17">
        <f t="shared" si="29"/>
        <v>0.00173197096106034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0.0208319709610603</v>
      </c>
      <c r="AR45" s="24">
        <f t="shared" si="35"/>
        <v>97.236</v>
      </c>
      <c r="AS45" s="1">
        <f t="shared" si="36"/>
        <v>0.13</v>
      </c>
      <c r="AT45" s="2">
        <f>$E$3/12</f>
        <v>10.3166666666667</v>
      </c>
      <c r="AU45" s="1">
        <f t="shared" si="37"/>
        <v>18201.8277467163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17.8851071428571</v>
      </c>
      <c r="E46" s="12">
        <f t="shared" si="38"/>
        <v>13.3060967741935</v>
      </c>
      <c r="F46" s="8" t="s">
        <v>109</v>
      </c>
      <c r="G46" s="6">
        <v>3</v>
      </c>
      <c r="H46" s="11">
        <f t="shared" si="20"/>
        <v>17.8851071428571</v>
      </c>
      <c r="I46" s="11">
        <f t="shared" si="21"/>
        <v>291.035107142857</v>
      </c>
      <c r="J46" s="11">
        <f t="shared" si="22"/>
        <v>0.155799972255308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2.64920772725066</v>
      </c>
      <c r="P46" s="11">
        <f t="shared" si="25"/>
        <v>0.412746490404202</v>
      </c>
      <c r="Q46" s="15">
        <f t="shared" si="26"/>
        <v>0.0536570437525462</v>
      </c>
      <c r="R46" s="11">
        <f t="shared" si="27"/>
        <v>0.1264068</v>
      </c>
      <c r="S46" s="16">
        <f t="shared" si="28"/>
        <v>0.424479092521496</v>
      </c>
      <c r="T46" s="3">
        <v>0.01</v>
      </c>
      <c r="U46" s="17">
        <f t="shared" si="29"/>
        <v>0.00424479092521496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0.015</v>
      </c>
      <c r="AO46" s="3">
        <v>0.35</v>
      </c>
      <c r="AP46" s="3">
        <f t="shared" si="33"/>
        <v>0.00525</v>
      </c>
      <c r="AQ46" s="1">
        <f t="shared" si="34"/>
        <v>0.032294790925215</v>
      </c>
      <c r="AR46" s="24">
        <f t="shared" si="35"/>
        <v>97.236</v>
      </c>
      <c r="AS46" s="1">
        <f t="shared" si="36"/>
        <v>0.13</v>
      </c>
      <c r="AT46" s="2">
        <f>$E$3/12</f>
        <v>10.3166666666667</v>
      </c>
      <c r="AU46" s="1">
        <f t="shared" si="37"/>
        <v>28217.4078792522</v>
      </c>
    </row>
    <row r="47" s="1" customFormat="1" ht="16.8" spans="1:47">
      <c r="A47" s="6"/>
      <c r="B47" s="6"/>
      <c r="C47" s="8">
        <v>3</v>
      </c>
      <c r="D47" s="9">
        <v>20.2996774193548</v>
      </c>
      <c r="E47" s="12">
        <f t="shared" si="38"/>
        <v>17.8851071428571</v>
      </c>
      <c r="F47" s="8" t="s">
        <v>109</v>
      </c>
      <c r="G47" s="6">
        <v>4</v>
      </c>
      <c r="H47" s="11">
        <f t="shared" si="20"/>
        <v>20.2996774193548</v>
      </c>
      <c r="I47" s="11">
        <f t="shared" si="21"/>
        <v>293.449677419355</v>
      </c>
      <c r="J47" s="11">
        <f t="shared" si="22"/>
        <v>0.205173135042651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3.20882123684646</v>
      </c>
      <c r="P47" s="11">
        <f t="shared" si="25"/>
        <v>0.658363912955226</v>
      </c>
      <c r="Q47" s="15">
        <f t="shared" si="26"/>
        <v>0.0855873086841794</v>
      </c>
      <c r="R47" s="11">
        <f t="shared" si="27"/>
        <v>0.1264068</v>
      </c>
      <c r="S47" s="16">
        <f t="shared" si="28"/>
        <v>0.677078358792244</v>
      </c>
      <c r="T47" s="3">
        <v>0.01</v>
      </c>
      <c r="U47" s="17">
        <f t="shared" si="29"/>
        <v>0.00677078358792244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0.0348207835879224</v>
      </c>
      <c r="AR47" s="24">
        <f t="shared" si="35"/>
        <v>97.236</v>
      </c>
      <c r="AS47" s="1">
        <f t="shared" si="36"/>
        <v>0.13</v>
      </c>
      <c r="AT47" s="2">
        <f>$E$3/12</f>
        <v>10.3166666666667</v>
      </c>
      <c r="AU47" s="1">
        <f t="shared" si="37"/>
        <v>30424.481008435</v>
      </c>
    </row>
    <row r="48" s="1" customFormat="1" ht="16.8" spans="1:47">
      <c r="A48" s="6"/>
      <c r="B48" s="6"/>
      <c r="C48" s="8">
        <v>4</v>
      </c>
      <c r="D48" s="9">
        <v>22.7146666666667</v>
      </c>
      <c r="E48" s="12">
        <f t="shared" si="38"/>
        <v>20.2996774193548</v>
      </c>
      <c r="F48" s="8" t="s">
        <v>109</v>
      </c>
      <c r="G48" s="6">
        <v>5</v>
      </c>
      <c r="H48" s="11">
        <f t="shared" si="20"/>
        <v>22.7146666666667</v>
      </c>
      <c r="I48" s="11">
        <f t="shared" si="21"/>
        <v>295.864666666667</v>
      </c>
      <c r="J48" s="11">
        <f t="shared" si="22"/>
        <v>0.268993935295991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2.42293445769667</v>
      </c>
      <c r="O48" s="11">
        <f t="shared" si="39"/>
        <v>1.09988286619456</v>
      </c>
      <c r="P48" s="11">
        <f t="shared" si="25"/>
        <v>0.295861820542309</v>
      </c>
      <c r="Q48" s="15">
        <f t="shared" si="26"/>
        <v>0.0384620366705001</v>
      </c>
      <c r="R48" s="11">
        <f t="shared" si="27"/>
        <v>0.1264068</v>
      </c>
      <c r="S48" s="16">
        <f t="shared" si="28"/>
        <v>0.304271895740578</v>
      </c>
      <c r="T48" s="3">
        <v>0.01</v>
      </c>
      <c r="U48" s="17">
        <f t="shared" si="29"/>
        <v>0.00304271895740578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0.0310927189574058</v>
      </c>
      <c r="AR48" s="24">
        <f t="shared" si="35"/>
        <v>97.236</v>
      </c>
      <c r="AS48" s="1">
        <f t="shared" si="36"/>
        <v>0.13</v>
      </c>
      <c r="AT48" s="2">
        <f>$E$3/12</f>
        <v>10.3166666666667</v>
      </c>
      <c r="AU48" s="1">
        <f t="shared" si="37"/>
        <v>27167.1036647294</v>
      </c>
    </row>
    <row r="49" s="1" customFormat="1" ht="16.8" spans="1:47">
      <c r="A49" s="6"/>
      <c r="B49" s="6"/>
      <c r="C49" s="8">
        <v>5</v>
      </c>
      <c r="D49" s="9">
        <v>27.5012580645161</v>
      </c>
      <c r="E49" s="12">
        <f t="shared" si="38"/>
        <v>22.7146666666667</v>
      </c>
      <c r="F49" s="8" t="s">
        <v>111</v>
      </c>
      <c r="G49" s="6">
        <v>6</v>
      </c>
      <c r="H49" s="11">
        <f t="shared" si="20"/>
        <v>27.5012580645161</v>
      </c>
      <c r="I49" s="11">
        <f t="shared" si="21"/>
        <v>300.651258064516</v>
      </c>
      <c r="J49" s="11">
        <f t="shared" si="22"/>
        <v>0.454243857969976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1.77638104565225</v>
      </c>
      <c r="P49" s="11">
        <f t="shared" si="25"/>
        <v>0.80691017940182</v>
      </c>
      <c r="Q49" s="15">
        <f t="shared" si="26"/>
        <v>0.104898323322237</v>
      </c>
      <c r="R49" s="11">
        <f t="shared" si="27"/>
        <v>0.1264068</v>
      </c>
      <c r="S49" s="16">
        <f t="shared" si="28"/>
        <v>0.829847154759369</v>
      </c>
      <c r="T49" s="3">
        <v>0.01</v>
      </c>
      <c r="U49" s="17">
        <f t="shared" si="29"/>
        <v>0.00829847154759369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0.02</v>
      </c>
      <c r="AO49" s="3">
        <v>0.35</v>
      </c>
      <c r="AP49" s="3">
        <f t="shared" si="33"/>
        <v>0.007</v>
      </c>
      <c r="AQ49" s="1">
        <f t="shared" si="34"/>
        <v>0.0423984715475937</v>
      </c>
      <c r="AR49" s="24">
        <f t="shared" si="35"/>
        <v>97.236</v>
      </c>
      <c r="AS49" s="1">
        <f t="shared" si="36"/>
        <v>0.13</v>
      </c>
      <c r="AT49" s="2">
        <f>$E$3/12</f>
        <v>10.3166666666667</v>
      </c>
      <c r="AU49" s="1">
        <f t="shared" si="37"/>
        <v>37045.4469851119</v>
      </c>
    </row>
    <row r="50" s="1" customFormat="1" ht="16.8" spans="1:47">
      <c r="A50" s="6"/>
      <c r="B50" s="6"/>
      <c r="C50" s="8">
        <v>6</v>
      </c>
      <c r="D50" s="9">
        <v>27.7665333333333</v>
      </c>
      <c r="E50" s="12">
        <f t="shared" si="38"/>
        <v>27.5012580645161</v>
      </c>
      <c r="F50" s="8" t="s">
        <v>109</v>
      </c>
      <c r="G50" s="6">
        <v>7</v>
      </c>
      <c r="H50" s="11">
        <f t="shared" si="20"/>
        <v>27.7665333333333</v>
      </c>
      <c r="I50" s="11">
        <f t="shared" si="21"/>
        <v>300.916533333333</v>
      </c>
      <c r="J50" s="11">
        <f t="shared" si="22"/>
        <v>0.467399340475795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1.94183086625043</v>
      </c>
      <c r="P50" s="11">
        <f t="shared" si="25"/>
        <v>0.907610466200994</v>
      </c>
      <c r="Q50" s="15">
        <f t="shared" si="26"/>
        <v>0.117989360606129</v>
      </c>
      <c r="R50" s="11">
        <f t="shared" si="27"/>
        <v>0.1264068</v>
      </c>
      <c r="S50" s="16">
        <f t="shared" si="28"/>
        <v>0.933409916287171</v>
      </c>
      <c r="T50" s="3">
        <v>0.01</v>
      </c>
      <c r="U50" s="17">
        <f t="shared" si="29"/>
        <v>0.00933409916287171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0.0434340991628717</v>
      </c>
      <c r="AR50" s="24">
        <f t="shared" si="35"/>
        <v>97.236</v>
      </c>
      <c r="AS50" s="1">
        <f t="shared" si="36"/>
        <v>0.13</v>
      </c>
      <c r="AT50" s="2">
        <f>$E$3/12</f>
        <v>10.3166666666667</v>
      </c>
      <c r="AU50" s="1">
        <f t="shared" si="37"/>
        <v>37950.32130057</v>
      </c>
    </row>
    <row r="51" s="1" customFormat="1" ht="16.8" spans="1:47">
      <c r="A51" s="6"/>
      <c r="B51" s="6"/>
      <c r="C51" s="8">
        <v>7</v>
      </c>
      <c r="D51" s="9">
        <v>28.9288064516129</v>
      </c>
      <c r="E51" s="12">
        <f t="shared" si="38"/>
        <v>27.7665333333333</v>
      </c>
      <c r="F51" s="8" t="s">
        <v>109</v>
      </c>
      <c r="G51" s="6">
        <v>8</v>
      </c>
      <c r="H51" s="11">
        <f t="shared" si="20"/>
        <v>28.9288064516129</v>
      </c>
      <c r="I51" s="11">
        <f t="shared" si="21"/>
        <v>302.078806451613</v>
      </c>
      <c r="J51" s="11">
        <f t="shared" si="22"/>
        <v>0.529366313862094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2.00658040004944</v>
      </c>
      <c r="P51" s="11">
        <f t="shared" si="25"/>
        <v>1.0622160698421</v>
      </c>
      <c r="Q51" s="15">
        <f t="shared" si="26"/>
        <v>0.138088089079473</v>
      </c>
      <c r="R51" s="11">
        <f t="shared" si="27"/>
        <v>0.1264068</v>
      </c>
      <c r="S51" s="16">
        <f t="shared" si="28"/>
        <v>1.09241029026502</v>
      </c>
      <c r="T51" s="3">
        <v>0.01</v>
      </c>
      <c r="U51" s="17">
        <f t="shared" si="29"/>
        <v>0.0109241029026502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0.0450241029026502</v>
      </c>
      <c r="AR51" s="24">
        <f t="shared" si="35"/>
        <v>97.236</v>
      </c>
      <c r="AS51" s="1">
        <f t="shared" si="36"/>
        <v>0.13</v>
      </c>
      <c r="AT51" s="2">
        <f>$E$3/12</f>
        <v>10.3166666666667</v>
      </c>
      <c r="AU51" s="1">
        <f t="shared" si="37"/>
        <v>39339.5789105283</v>
      </c>
    </row>
    <row r="52" s="1" customFormat="1" ht="16.8" spans="1:47">
      <c r="A52" s="6"/>
      <c r="B52" s="6"/>
      <c r="C52" s="8">
        <v>8</v>
      </c>
      <c r="D52" s="9">
        <v>27.9250967741936</v>
      </c>
      <c r="E52" s="12">
        <f t="shared" si="38"/>
        <v>28.9288064516129</v>
      </c>
      <c r="F52" s="8" t="s">
        <v>109</v>
      </c>
      <c r="G52" s="6">
        <v>9</v>
      </c>
      <c r="H52" s="11">
        <f t="shared" si="20"/>
        <v>27.9250967741936</v>
      </c>
      <c r="I52" s="11">
        <f t="shared" si="21"/>
        <v>301.075096774194</v>
      </c>
      <c r="J52" s="11">
        <f t="shared" si="22"/>
        <v>0.475432598605983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1.91672433020734</v>
      </c>
      <c r="P52" s="11">
        <f t="shared" si="25"/>
        <v>0.911273229121789</v>
      </c>
      <c r="Q52" s="15">
        <f t="shared" si="26"/>
        <v>0.118465519785833</v>
      </c>
      <c r="R52" s="11">
        <f t="shared" si="27"/>
        <v>0.1264068</v>
      </c>
      <c r="S52" s="16">
        <f t="shared" si="28"/>
        <v>0.937176795756499</v>
      </c>
      <c r="T52" s="3">
        <v>0.01</v>
      </c>
      <c r="U52" s="17">
        <f t="shared" si="29"/>
        <v>0.00937176795756499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0.02</v>
      </c>
      <c r="AO52" s="3">
        <v>0.35</v>
      </c>
      <c r="AP52" s="3">
        <f t="shared" si="33"/>
        <v>0.007</v>
      </c>
      <c r="AQ52" s="1">
        <f t="shared" si="34"/>
        <v>0.043471767957565</v>
      </c>
      <c r="AR52" s="24">
        <f t="shared" si="35"/>
        <v>97.236</v>
      </c>
      <c r="AS52" s="1">
        <f t="shared" si="36"/>
        <v>0.13</v>
      </c>
      <c r="AT52" s="2">
        <f>$E$3/12</f>
        <v>10.3166666666667</v>
      </c>
      <c r="AU52" s="1">
        <f t="shared" si="37"/>
        <v>37983.2342166697</v>
      </c>
    </row>
    <row r="53" s="1" customFormat="1" ht="16.8" spans="1:47">
      <c r="A53" s="6"/>
      <c r="B53" s="6"/>
      <c r="C53" s="8">
        <v>9</v>
      </c>
      <c r="D53" s="9">
        <v>28.2899666666667</v>
      </c>
      <c r="E53" s="12">
        <f t="shared" si="38"/>
        <v>27.9250967741936</v>
      </c>
      <c r="F53" s="8" t="s">
        <v>109</v>
      </c>
      <c r="G53" s="6">
        <v>10</v>
      </c>
      <c r="H53" s="11">
        <f t="shared" si="20"/>
        <v>28.2899666666667</v>
      </c>
      <c r="I53" s="11">
        <f t="shared" si="21"/>
        <v>301.439966666667</v>
      </c>
      <c r="J53" s="11">
        <f t="shared" si="22"/>
        <v>0.494412549074566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1.97781110108555</v>
      </c>
      <c r="P53" s="11">
        <f t="shared" si="25"/>
        <v>0.977854628075681</v>
      </c>
      <c r="Q53" s="15">
        <f t="shared" si="26"/>
        <v>0.127121101649839</v>
      </c>
      <c r="R53" s="11">
        <f t="shared" si="27"/>
        <v>0.1264068</v>
      </c>
      <c r="S53" s="16">
        <f t="shared" si="28"/>
        <v>1.00565081664783</v>
      </c>
      <c r="T53" s="3">
        <v>0.01</v>
      </c>
      <c r="U53" s="17">
        <f t="shared" si="29"/>
        <v>0.0100565081664783</v>
      </c>
      <c r="V53" s="16"/>
      <c r="W53" s="3"/>
      <c r="X53" s="17"/>
      <c r="Y53" s="18">
        <v>0.05</v>
      </c>
      <c r="Z53" s="3">
        <v>0.29</v>
      </c>
      <c r="AA53" s="19">
        <f t="shared" si="30"/>
        <v>0.0145</v>
      </c>
      <c r="AB53" s="3">
        <v>0.02</v>
      </c>
      <c r="AC53" s="3">
        <v>0.28</v>
      </c>
      <c r="AD53" s="19">
        <f t="shared" si="31"/>
        <v>0.0056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0.02</v>
      </c>
      <c r="AO53" s="3">
        <v>0.35</v>
      </c>
      <c r="AP53" s="3">
        <f t="shared" si="33"/>
        <v>0.007</v>
      </c>
      <c r="AQ53" s="1">
        <f t="shared" si="34"/>
        <v>0.0441565081664783</v>
      </c>
      <c r="AR53" s="24">
        <f t="shared" si="35"/>
        <v>97.236</v>
      </c>
      <c r="AS53" s="1">
        <f t="shared" si="36"/>
        <v>0.13</v>
      </c>
      <c r="AT53" s="2">
        <f>$E$3/12</f>
        <v>10.3166666666667</v>
      </c>
      <c r="AU53" s="1">
        <f t="shared" si="37"/>
        <v>38581.5224610796</v>
      </c>
    </row>
    <row r="54" s="1" customFormat="1" ht="16.8" spans="1:47">
      <c r="A54" s="6"/>
      <c r="B54" s="6"/>
      <c r="C54" s="8">
        <v>10</v>
      </c>
      <c r="D54" s="9">
        <v>23.1607096774194</v>
      </c>
      <c r="E54" s="12">
        <f t="shared" si="38"/>
        <v>28.2899666666667</v>
      </c>
      <c r="F54" s="8" t="s">
        <v>109</v>
      </c>
      <c r="G54" s="6">
        <v>11</v>
      </c>
      <c r="H54" s="11">
        <f t="shared" si="20"/>
        <v>23.1607096774194</v>
      </c>
      <c r="I54" s="11">
        <f t="shared" si="21"/>
        <v>296.310709677419</v>
      </c>
      <c r="J54" s="11">
        <f t="shared" si="22"/>
        <v>0.282655370454477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0.949958649359378</v>
      </c>
      <c r="O54" s="11">
        <f t="shared" si="39"/>
        <v>1.02235782365049</v>
      </c>
      <c r="P54" s="11">
        <f t="shared" si="25"/>
        <v>0.288974929380963</v>
      </c>
      <c r="Q54" s="15">
        <f t="shared" si="26"/>
        <v>0.0375667408195252</v>
      </c>
      <c r="R54" s="11">
        <f t="shared" si="27"/>
        <v>0.1264068</v>
      </c>
      <c r="S54" s="16">
        <f t="shared" si="28"/>
        <v>0.29718923997384</v>
      </c>
      <c r="T54" s="3">
        <v>0.01</v>
      </c>
      <c r="U54" s="17">
        <f t="shared" si="29"/>
        <v>0.0029718923997384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0.0310218923997384</v>
      </c>
      <c r="AR54" s="24">
        <f t="shared" si="35"/>
        <v>97.236</v>
      </c>
      <c r="AS54" s="1">
        <f t="shared" si="36"/>
        <v>0.13</v>
      </c>
      <c r="AT54" s="2">
        <f>$E$3/12</f>
        <v>10.3166666666667</v>
      </c>
      <c r="AU54" s="1">
        <f t="shared" si="37"/>
        <v>27105.2193233503</v>
      </c>
    </row>
    <row r="55" s="1" customFormat="1" ht="16.8" spans="1:48">
      <c r="A55" s="6"/>
      <c r="B55" s="6"/>
      <c r="C55" s="8">
        <v>11</v>
      </c>
      <c r="D55" s="9">
        <v>18.9854666666667</v>
      </c>
      <c r="E55" s="12">
        <f t="shared" si="38"/>
        <v>23.1607096774194</v>
      </c>
      <c r="F55" s="8" t="s">
        <v>111</v>
      </c>
      <c r="G55" s="6">
        <v>12</v>
      </c>
      <c r="H55" s="11">
        <f t="shared" si="20"/>
        <v>18.9854666666667</v>
      </c>
      <c r="I55" s="11">
        <f t="shared" si="21"/>
        <v>292.135466666667</v>
      </c>
      <c r="J55" s="11">
        <f t="shared" si="22"/>
        <v>0.176723702287818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1.70574289426953</v>
      </c>
      <c r="P55" s="11">
        <f t="shared" si="25"/>
        <v>0.301445199426449</v>
      </c>
      <c r="Q55" s="15">
        <f t="shared" si="26"/>
        <v>0.0391878759254383</v>
      </c>
      <c r="R55" s="11">
        <f t="shared" si="27"/>
        <v>0.1264068</v>
      </c>
      <c r="S55" s="16">
        <f t="shared" si="28"/>
        <v>0.310013985999474</v>
      </c>
      <c r="T55" s="3">
        <v>0.01</v>
      </c>
      <c r="U55" s="17">
        <f t="shared" si="29"/>
        <v>0.00310013985999474</v>
      </c>
      <c r="V55" s="16"/>
      <c r="W55" s="3"/>
      <c r="X55" s="17"/>
      <c r="Y55" s="18">
        <v>0.04</v>
      </c>
      <c r="Z55" s="3">
        <v>0.29</v>
      </c>
      <c r="AA55" s="19">
        <f t="shared" si="30"/>
        <v>0.0116</v>
      </c>
      <c r="AB55" s="3">
        <v>0.015</v>
      </c>
      <c r="AC55" s="3">
        <v>0.28</v>
      </c>
      <c r="AD55" s="19">
        <f t="shared" si="31"/>
        <v>0.0042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0.0311501398599947</v>
      </c>
      <c r="AR55" s="24">
        <f t="shared" si="35"/>
        <v>97.236</v>
      </c>
      <c r="AS55" s="1">
        <f t="shared" si="36"/>
        <v>0.13</v>
      </c>
      <c r="AT55" s="2">
        <f>$E$3/12</f>
        <v>10.3166666666667</v>
      </c>
      <c r="AU55" s="1">
        <f t="shared" si="37"/>
        <v>27217.2748837628</v>
      </c>
      <c r="AV55" s="1">
        <f>SUM(AU44:AU55)</f>
        <v>366815.695777578</v>
      </c>
    </row>
    <row r="56" s="1" customFormat="1" ht="16.8" spans="1:46">
      <c r="A56" s="6"/>
      <c r="B56" s="6"/>
      <c r="C56" s="8">
        <v>12</v>
      </c>
      <c r="D56" s="9">
        <v>15.222064516129</v>
      </c>
      <c r="E56" s="12">
        <f t="shared" si="38"/>
        <v>18.9854666666667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14.2702903225806</v>
      </c>
      <c r="E60" s="8"/>
      <c r="F60" s="8"/>
      <c r="G60" s="6">
        <v>1</v>
      </c>
      <c r="H60" s="11">
        <f t="shared" ref="H60:H71" si="40">E61</f>
        <v>14.2702903225806</v>
      </c>
      <c r="I60" s="11">
        <f t="shared" ref="I60:I71" si="41">H60+273.15</f>
        <v>287.420290322581</v>
      </c>
      <c r="J60" s="11">
        <f t="shared" ref="J60:J71" si="42">EXP(($C$18*(I60-$C$16))/($C$19*I60*$C$16))</f>
        <v>0.102289629745847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0.141129002160345</v>
      </c>
      <c r="Q60" s="15">
        <f t="shared" ref="Q60:Q71" si="46">P60*$B$62</f>
        <v>0.0141129002160345</v>
      </c>
      <c r="R60" s="11">
        <f t="shared" ref="R60:R71" si="47">L60*$B$62</f>
        <v>0.13797</v>
      </c>
      <c r="S60" s="16">
        <f t="shared" ref="S60:S71" si="48">Q60/R60</f>
        <v>0.102289629745847</v>
      </c>
      <c r="T60" s="3">
        <v>0.01</v>
      </c>
      <c r="U60" s="17">
        <f t="shared" ref="U60:U71" si="49">S60*T60</f>
        <v>0.00102289629745847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0.0133228962974585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2.16666666666667</v>
      </c>
      <c r="AU60" s="1">
        <f t="shared" ref="AU60:AU71" si="57">AT60*10000*AS60*0.67*AR60*AQ60</f>
        <v>2668.3956031361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13.3060967741935</v>
      </c>
      <c r="E61" s="12">
        <f t="shared" ref="E61:E72" si="58">D60</f>
        <v>14.2702903225806</v>
      </c>
      <c r="F61" s="8" t="s">
        <v>109</v>
      </c>
      <c r="G61" s="6">
        <v>2</v>
      </c>
      <c r="H61" s="11">
        <f t="shared" si="40"/>
        <v>13.3060967741935</v>
      </c>
      <c r="I61" s="11">
        <f t="shared" si="41"/>
        <v>286.456096774193</v>
      </c>
      <c r="J61" s="11">
        <f t="shared" si="42"/>
        <v>0.0912663485539359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2.61827099783965</v>
      </c>
      <c r="P61" s="11">
        <f t="shared" si="45"/>
        <v>0.238960033497496</v>
      </c>
      <c r="Q61" s="15">
        <f t="shared" si="46"/>
        <v>0.0238960033497496</v>
      </c>
      <c r="R61" s="11">
        <f t="shared" si="47"/>
        <v>0.13797</v>
      </c>
      <c r="S61" s="16">
        <f t="shared" si="48"/>
        <v>0.173197096106034</v>
      </c>
      <c r="T61" s="3">
        <v>0.01</v>
      </c>
      <c r="U61" s="17">
        <f t="shared" si="49"/>
        <v>0.00173197096106034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0.0140319709610603</v>
      </c>
      <c r="AR61" s="24">
        <f t="shared" si="55"/>
        <v>137.97</v>
      </c>
      <c r="AS61" s="1">
        <f t="shared" si="56"/>
        <v>0.1</v>
      </c>
      <c r="AT61" s="2">
        <f>$E$5/12</f>
        <v>2.16666666666667</v>
      </c>
      <c r="AU61" s="1">
        <f t="shared" si="57"/>
        <v>2810.41365029386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17.8851071428571</v>
      </c>
      <c r="E62" s="12">
        <f t="shared" si="58"/>
        <v>13.3060967741935</v>
      </c>
      <c r="F62" s="8" t="s">
        <v>109</v>
      </c>
      <c r="G62" s="6">
        <v>3</v>
      </c>
      <c r="H62" s="11">
        <f t="shared" si="40"/>
        <v>17.8851071428571</v>
      </c>
      <c r="I62" s="11">
        <f t="shared" si="41"/>
        <v>291.035107142857</v>
      </c>
      <c r="J62" s="11">
        <f t="shared" si="42"/>
        <v>0.155799972255308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3.75901096434216</v>
      </c>
      <c r="P62" s="11">
        <f t="shared" si="45"/>
        <v>0.585653803951908</v>
      </c>
      <c r="Q62" s="15">
        <f t="shared" si="46"/>
        <v>0.0585653803951908</v>
      </c>
      <c r="R62" s="11">
        <f t="shared" si="47"/>
        <v>0.13797</v>
      </c>
      <c r="S62" s="16">
        <f t="shared" si="48"/>
        <v>0.424479092521496</v>
      </c>
      <c r="T62" s="3">
        <v>0.01</v>
      </c>
      <c r="U62" s="17">
        <f t="shared" si="49"/>
        <v>0.00424479092521496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0.022294790925215</v>
      </c>
      <c r="AR62" s="24">
        <f t="shared" si="55"/>
        <v>137.97</v>
      </c>
      <c r="AS62" s="1">
        <f t="shared" si="56"/>
        <v>0.1</v>
      </c>
      <c r="AT62" s="2">
        <f>$E$5/12</f>
        <v>2.16666666666667</v>
      </c>
      <c r="AU62" s="1">
        <f t="shared" si="57"/>
        <v>4465.34452790352</v>
      </c>
    </row>
    <row r="63" s="1" customFormat="1" ht="16.8" spans="1:47">
      <c r="A63" s="6"/>
      <c r="B63" s="6"/>
      <c r="C63" s="8">
        <v>3</v>
      </c>
      <c r="D63" s="9">
        <v>20.2996774193548</v>
      </c>
      <c r="E63" s="12">
        <f t="shared" si="58"/>
        <v>17.8851071428571</v>
      </c>
      <c r="F63" s="8" t="s">
        <v>109</v>
      </c>
      <c r="G63" s="6">
        <v>4</v>
      </c>
      <c r="H63" s="11">
        <f t="shared" si="40"/>
        <v>20.2996774193548</v>
      </c>
      <c r="I63" s="11">
        <f t="shared" si="41"/>
        <v>293.449677419355</v>
      </c>
      <c r="J63" s="11">
        <f t="shared" si="42"/>
        <v>0.205173135042651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4.55305716039025</v>
      </c>
      <c r="P63" s="11">
        <f t="shared" si="45"/>
        <v>0.934165011625658</v>
      </c>
      <c r="Q63" s="15">
        <f t="shared" si="46"/>
        <v>0.0934165011625658</v>
      </c>
      <c r="R63" s="11">
        <f t="shared" si="47"/>
        <v>0.13797</v>
      </c>
      <c r="S63" s="16">
        <f t="shared" si="48"/>
        <v>0.677078358792244</v>
      </c>
      <c r="T63" s="3">
        <v>0.01</v>
      </c>
      <c r="U63" s="17">
        <f t="shared" si="49"/>
        <v>0.00677078358792244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0.0248207835879224</v>
      </c>
      <c r="AR63" s="24">
        <f t="shared" si="55"/>
        <v>137.97</v>
      </c>
      <c r="AS63" s="1">
        <f t="shared" si="56"/>
        <v>0.1</v>
      </c>
      <c r="AT63" s="2">
        <f>$E$5/12</f>
        <v>2.16666666666667</v>
      </c>
      <c r="AU63" s="1">
        <f t="shared" si="57"/>
        <v>4971.26663104325</v>
      </c>
    </row>
    <row r="64" s="1" customFormat="1" ht="16.8" spans="1:47">
      <c r="A64" s="6"/>
      <c r="B64" s="6"/>
      <c r="C64" s="8">
        <v>4</v>
      </c>
      <c r="D64" s="9">
        <v>22.7146666666667</v>
      </c>
      <c r="E64" s="12">
        <f t="shared" si="58"/>
        <v>20.2996774193548</v>
      </c>
      <c r="F64" s="8" t="s">
        <v>109</v>
      </c>
      <c r="G64" s="6">
        <v>5</v>
      </c>
      <c r="H64" s="11">
        <f t="shared" si="40"/>
        <v>22.7146666666667</v>
      </c>
      <c r="I64" s="11">
        <f t="shared" si="41"/>
        <v>295.864666666667</v>
      </c>
      <c r="J64" s="11">
        <f t="shared" si="42"/>
        <v>0.268993935295991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3.43794754132636</v>
      </c>
      <c r="O64" s="11">
        <f t="shared" si="59"/>
        <v>1.56064460743823</v>
      </c>
      <c r="P64" s="11">
        <f t="shared" si="45"/>
        <v>0.419803934553276</v>
      </c>
      <c r="Q64" s="15">
        <f t="shared" si="46"/>
        <v>0.0419803934553276</v>
      </c>
      <c r="R64" s="11">
        <f t="shared" si="47"/>
        <v>0.13797</v>
      </c>
      <c r="S64" s="16">
        <f t="shared" si="48"/>
        <v>0.304271895740578</v>
      </c>
      <c r="T64" s="3">
        <v>0.01</v>
      </c>
      <c r="U64" s="17">
        <f t="shared" si="49"/>
        <v>0.00304271895740578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0.0210927189574058</v>
      </c>
      <c r="AR64" s="24">
        <f t="shared" si="55"/>
        <v>137.97</v>
      </c>
      <c r="AS64" s="1">
        <f t="shared" si="56"/>
        <v>0.1</v>
      </c>
      <c r="AT64" s="2">
        <f>$E$5/12</f>
        <v>2.16666666666667</v>
      </c>
      <c r="AU64" s="1">
        <f t="shared" si="57"/>
        <v>4224.5858008265</v>
      </c>
    </row>
    <row r="65" s="1" customFormat="1" ht="16.8" spans="1:47">
      <c r="A65" s="6"/>
      <c r="B65" s="6"/>
      <c r="C65" s="8">
        <v>5</v>
      </c>
      <c r="D65" s="9">
        <v>27.5012580645161</v>
      </c>
      <c r="E65" s="12">
        <f t="shared" si="58"/>
        <v>22.7146666666667</v>
      </c>
      <c r="F65" s="8" t="s">
        <v>111</v>
      </c>
      <c r="G65" s="6">
        <v>6</v>
      </c>
      <c r="H65" s="11">
        <f t="shared" si="40"/>
        <v>27.5012580645161</v>
      </c>
      <c r="I65" s="11">
        <f t="shared" si="41"/>
        <v>300.651258064516</v>
      </c>
      <c r="J65" s="11">
        <f t="shared" si="42"/>
        <v>0.454243857969976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2.52054067288495</v>
      </c>
      <c r="P65" s="11">
        <f t="shared" si="45"/>
        <v>1.1449401194215</v>
      </c>
      <c r="Q65" s="15">
        <f t="shared" si="46"/>
        <v>0.11449401194215</v>
      </c>
      <c r="R65" s="11">
        <f t="shared" si="47"/>
        <v>0.13797</v>
      </c>
      <c r="S65" s="16">
        <f t="shared" si="48"/>
        <v>0.829847154759369</v>
      </c>
      <c r="T65" s="3">
        <v>0.01</v>
      </c>
      <c r="U65" s="17">
        <f t="shared" si="49"/>
        <v>0.00829847154759369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0.0314984715475937</v>
      </c>
      <c r="AR65" s="24">
        <f t="shared" si="55"/>
        <v>137.97</v>
      </c>
      <c r="AS65" s="1">
        <f t="shared" si="56"/>
        <v>0.1</v>
      </c>
      <c r="AT65" s="2">
        <f>$E$5/12</f>
        <v>2.16666666666667</v>
      </c>
      <c r="AU65" s="1">
        <f t="shared" si="57"/>
        <v>6308.71704669355</v>
      </c>
    </row>
    <row r="66" s="1" customFormat="1" ht="16.8" spans="1:47">
      <c r="A66" s="6"/>
      <c r="B66" s="6"/>
      <c r="C66" s="8">
        <v>6</v>
      </c>
      <c r="D66" s="9">
        <v>27.7665333333333</v>
      </c>
      <c r="E66" s="12">
        <f t="shared" si="58"/>
        <v>27.5012580645161</v>
      </c>
      <c r="F66" s="8" t="s">
        <v>109</v>
      </c>
      <c r="G66" s="6">
        <v>7</v>
      </c>
      <c r="H66" s="11">
        <f t="shared" si="40"/>
        <v>27.7665333333333</v>
      </c>
      <c r="I66" s="11">
        <f t="shared" si="41"/>
        <v>300.916533333333</v>
      </c>
      <c r="J66" s="11">
        <f t="shared" si="42"/>
        <v>0.467399340475795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2.75530055346345</v>
      </c>
      <c r="P66" s="11">
        <f t="shared" si="45"/>
        <v>1.28782566150141</v>
      </c>
      <c r="Q66" s="15">
        <f t="shared" si="46"/>
        <v>0.128782566150141</v>
      </c>
      <c r="R66" s="11">
        <f t="shared" si="47"/>
        <v>0.13797</v>
      </c>
      <c r="S66" s="16">
        <f t="shared" si="48"/>
        <v>0.933409916287171</v>
      </c>
      <c r="T66" s="3">
        <v>0.01</v>
      </c>
      <c r="U66" s="17">
        <f t="shared" si="49"/>
        <v>0.00933409916287171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0.0325340991628717</v>
      </c>
      <c r="AR66" s="24">
        <f t="shared" si="55"/>
        <v>137.97</v>
      </c>
      <c r="AS66" s="1">
        <f t="shared" si="56"/>
        <v>0.1</v>
      </c>
      <c r="AT66" s="2">
        <f>$E$5/12</f>
        <v>2.16666666666667</v>
      </c>
      <c r="AU66" s="1">
        <f t="shared" si="57"/>
        <v>6516.13922527955</v>
      </c>
    </row>
    <row r="67" s="1" customFormat="1" ht="16.8" spans="1:47">
      <c r="A67" s="6"/>
      <c r="B67" s="6"/>
      <c r="C67" s="8">
        <v>7</v>
      </c>
      <c r="D67" s="9">
        <v>28.9288064516129</v>
      </c>
      <c r="E67" s="12">
        <f t="shared" si="58"/>
        <v>27.7665333333333</v>
      </c>
      <c r="F67" s="8" t="s">
        <v>109</v>
      </c>
      <c r="G67" s="6">
        <v>8</v>
      </c>
      <c r="H67" s="11">
        <f t="shared" si="40"/>
        <v>28.9288064516129</v>
      </c>
      <c r="I67" s="11">
        <f t="shared" si="41"/>
        <v>302.078806451613</v>
      </c>
      <c r="J67" s="11">
        <f t="shared" si="42"/>
        <v>0.529366313862094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2.84717489196204</v>
      </c>
      <c r="P67" s="11">
        <f t="shared" si="45"/>
        <v>1.50719847747865</v>
      </c>
      <c r="Q67" s="15">
        <f t="shared" si="46"/>
        <v>0.150719847747865</v>
      </c>
      <c r="R67" s="11">
        <f t="shared" si="47"/>
        <v>0.13797</v>
      </c>
      <c r="S67" s="16">
        <f t="shared" si="48"/>
        <v>1.09241029026502</v>
      </c>
      <c r="T67" s="3">
        <v>0.01</v>
      </c>
      <c r="U67" s="17">
        <f t="shared" si="49"/>
        <v>0.0109241029026502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0.0341241029026502</v>
      </c>
      <c r="AR67" s="24">
        <f t="shared" si="55"/>
        <v>137.97</v>
      </c>
      <c r="AS67" s="1">
        <f t="shared" si="56"/>
        <v>0.1</v>
      </c>
      <c r="AT67" s="2">
        <f>$E$5/12</f>
        <v>2.16666666666667</v>
      </c>
      <c r="AU67" s="1">
        <f t="shared" si="57"/>
        <v>6834.5954298065</v>
      </c>
    </row>
    <row r="68" s="1" customFormat="1" ht="16.8" spans="1:47">
      <c r="A68" s="6"/>
      <c r="B68" s="6"/>
      <c r="C68" s="8">
        <v>8</v>
      </c>
      <c r="D68" s="9">
        <v>27.9250967741936</v>
      </c>
      <c r="E68" s="12">
        <f t="shared" si="58"/>
        <v>28.9288064516129</v>
      </c>
      <c r="F68" s="8" t="s">
        <v>109</v>
      </c>
      <c r="G68" s="6">
        <v>9</v>
      </c>
      <c r="H68" s="11">
        <f t="shared" si="40"/>
        <v>27.9250967741936</v>
      </c>
      <c r="I68" s="11">
        <f t="shared" si="41"/>
        <v>301.075096774194</v>
      </c>
      <c r="J68" s="11">
        <f t="shared" si="42"/>
        <v>0.475432598605983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2.71967641448339</v>
      </c>
      <c r="P68" s="11">
        <f t="shared" si="45"/>
        <v>1.29302282510524</v>
      </c>
      <c r="Q68" s="15">
        <f t="shared" si="46"/>
        <v>0.129302282510524</v>
      </c>
      <c r="R68" s="11">
        <f t="shared" si="47"/>
        <v>0.13797</v>
      </c>
      <c r="S68" s="16">
        <f t="shared" si="48"/>
        <v>0.937176795756499</v>
      </c>
      <c r="T68" s="3">
        <v>0.01</v>
      </c>
      <c r="U68" s="17">
        <f t="shared" si="49"/>
        <v>0.00937176795756499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0.032571767957565</v>
      </c>
      <c r="AR68" s="24">
        <f t="shared" si="55"/>
        <v>137.97</v>
      </c>
      <c r="AS68" s="1">
        <f t="shared" si="56"/>
        <v>0.1</v>
      </c>
      <c r="AT68" s="2">
        <f>$E$5/12</f>
        <v>2.16666666666667</v>
      </c>
      <c r="AU68" s="1">
        <f t="shared" si="57"/>
        <v>6523.68377444444</v>
      </c>
    </row>
    <row r="69" s="1" customFormat="1" ht="16.8" spans="1:47">
      <c r="A69" s="6"/>
      <c r="B69" s="6"/>
      <c r="C69" s="8">
        <v>9</v>
      </c>
      <c r="D69" s="9">
        <v>28.2899666666667</v>
      </c>
      <c r="E69" s="12">
        <f t="shared" si="58"/>
        <v>27.9250967741936</v>
      </c>
      <c r="F69" s="8" t="s">
        <v>109</v>
      </c>
      <c r="G69" s="6">
        <v>10</v>
      </c>
      <c r="H69" s="11">
        <f t="shared" si="40"/>
        <v>28.2899666666667</v>
      </c>
      <c r="I69" s="11">
        <f t="shared" si="41"/>
        <v>301.439966666667</v>
      </c>
      <c r="J69" s="11">
        <f t="shared" si="42"/>
        <v>0.494412549074566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2.80635358937815</v>
      </c>
      <c r="P69" s="11">
        <f t="shared" si="45"/>
        <v>1.38749643172901</v>
      </c>
      <c r="Q69" s="15">
        <f t="shared" si="46"/>
        <v>0.138749643172901</v>
      </c>
      <c r="R69" s="11">
        <f t="shared" si="47"/>
        <v>0.13797</v>
      </c>
      <c r="S69" s="16">
        <f t="shared" si="48"/>
        <v>1.00565081664783</v>
      </c>
      <c r="T69" s="3">
        <v>0.01</v>
      </c>
      <c r="U69" s="17">
        <f t="shared" si="49"/>
        <v>0.0100565081664783</v>
      </c>
      <c r="V69" s="16"/>
      <c r="W69" s="3"/>
      <c r="X69" s="17"/>
      <c r="Y69" s="18">
        <v>0.05</v>
      </c>
      <c r="Z69" s="3">
        <v>0.06</v>
      </c>
      <c r="AA69" s="19">
        <f t="shared" si="50"/>
        <v>0.003</v>
      </c>
      <c r="AB69" s="3">
        <v>0.02</v>
      </c>
      <c r="AC69" s="3">
        <v>0.63</v>
      </c>
      <c r="AD69" s="19">
        <f t="shared" si="51"/>
        <v>0.0126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0.02</v>
      </c>
      <c r="AO69" s="3">
        <v>0.28</v>
      </c>
      <c r="AP69" s="3">
        <f t="shared" si="53"/>
        <v>0.0056</v>
      </c>
      <c r="AQ69" s="1">
        <f t="shared" si="54"/>
        <v>0.0332565081664783</v>
      </c>
      <c r="AR69" s="24">
        <f t="shared" si="55"/>
        <v>137.97</v>
      </c>
      <c r="AS69" s="1">
        <f t="shared" si="56"/>
        <v>0.1</v>
      </c>
      <c r="AT69" s="2">
        <f>$E$5/12</f>
        <v>2.16666666666667</v>
      </c>
      <c r="AU69" s="1">
        <f t="shared" si="57"/>
        <v>6660.82796005995</v>
      </c>
    </row>
    <row r="70" s="1" customFormat="1" ht="16.8" spans="1:47">
      <c r="A70" s="6"/>
      <c r="B70" s="6"/>
      <c r="C70" s="8">
        <v>10</v>
      </c>
      <c r="D70" s="9">
        <v>23.1607096774194</v>
      </c>
      <c r="E70" s="12">
        <f t="shared" si="58"/>
        <v>28.2899666666667</v>
      </c>
      <c r="F70" s="8" t="s">
        <v>109</v>
      </c>
      <c r="G70" s="6">
        <v>11</v>
      </c>
      <c r="H70" s="11">
        <f t="shared" si="40"/>
        <v>23.1607096774194</v>
      </c>
      <c r="I70" s="11">
        <f t="shared" si="41"/>
        <v>296.310709677419</v>
      </c>
      <c r="J70" s="11">
        <f t="shared" si="42"/>
        <v>0.282655370454477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1.34791429976668</v>
      </c>
      <c r="O70" s="11">
        <f t="shared" si="59"/>
        <v>1.45064285788246</v>
      </c>
      <c r="P70" s="11">
        <f t="shared" si="45"/>
        <v>0.410031994391908</v>
      </c>
      <c r="Q70" s="15">
        <f t="shared" si="46"/>
        <v>0.0410031994391908</v>
      </c>
      <c r="R70" s="11">
        <f t="shared" si="47"/>
        <v>0.13797</v>
      </c>
      <c r="S70" s="16">
        <f t="shared" si="48"/>
        <v>0.29718923997384</v>
      </c>
      <c r="T70" s="3">
        <v>0.01</v>
      </c>
      <c r="U70" s="17">
        <f t="shared" si="49"/>
        <v>0.0029718923997384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0.0210218923997384</v>
      </c>
      <c r="AR70" s="24">
        <f t="shared" si="55"/>
        <v>137.97</v>
      </c>
      <c r="AS70" s="1">
        <f t="shared" si="56"/>
        <v>0.1</v>
      </c>
      <c r="AT70" s="2">
        <f>$E$5/12</f>
        <v>2.16666666666667</v>
      </c>
      <c r="AU70" s="1">
        <f t="shared" si="57"/>
        <v>4210.40020102559</v>
      </c>
    </row>
    <row r="71" s="1" customFormat="1" ht="16.8" spans="1:48">
      <c r="A71" s="6"/>
      <c r="B71" s="6"/>
      <c r="C71" s="8">
        <v>11</v>
      </c>
      <c r="D71" s="9">
        <v>18.9854666666667</v>
      </c>
      <c r="E71" s="12">
        <f t="shared" si="58"/>
        <v>23.1607096774194</v>
      </c>
      <c r="F71" s="8" t="s">
        <v>111</v>
      </c>
      <c r="G71" s="6">
        <v>12</v>
      </c>
      <c r="H71" s="11">
        <f t="shared" si="40"/>
        <v>18.9854666666667</v>
      </c>
      <c r="I71" s="11">
        <f t="shared" si="41"/>
        <v>292.135466666667</v>
      </c>
      <c r="J71" s="11">
        <f t="shared" si="42"/>
        <v>0.176723702287818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2.42031086349055</v>
      </c>
      <c r="P71" s="11">
        <f t="shared" si="45"/>
        <v>0.427726296483475</v>
      </c>
      <c r="Q71" s="15">
        <f t="shared" si="46"/>
        <v>0.0427726296483475</v>
      </c>
      <c r="R71" s="11">
        <f t="shared" si="47"/>
        <v>0.13797</v>
      </c>
      <c r="S71" s="16">
        <f t="shared" si="48"/>
        <v>0.310013985999474</v>
      </c>
      <c r="T71" s="3">
        <v>0.01</v>
      </c>
      <c r="U71" s="17">
        <f t="shared" si="49"/>
        <v>0.00310013985999474</v>
      </c>
      <c r="V71" s="16"/>
      <c r="W71" s="3"/>
      <c r="X71" s="17"/>
      <c r="Y71" s="18">
        <v>0.04</v>
      </c>
      <c r="Z71" s="3">
        <v>0.06</v>
      </c>
      <c r="AA71" s="19">
        <f t="shared" si="50"/>
        <v>0.0024</v>
      </c>
      <c r="AB71" s="3">
        <v>0.015</v>
      </c>
      <c r="AC71" s="3">
        <v>0.63</v>
      </c>
      <c r="AD71" s="19">
        <f t="shared" si="51"/>
        <v>0.00945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0.015</v>
      </c>
      <c r="AO71" s="3">
        <v>0.28</v>
      </c>
      <c r="AP71" s="3">
        <f t="shared" si="53"/>
        <v>0.0042</v>
      </c>
      <c r="AQ71" s="1">
        <f t="shared" si="54"/>
        <v>0.0211501398599947</v>
      </c>
      <c r="AR71" s="24">
        <f t="shared" si="55"/>
        <v>137.97</v>
      </c>
      <c r="AS71" s="1">
        <f t="shared" si="56"/>
        <v>0.1</v>
      </c>
      <c r="AT71" s="2">
        <f>$E$5/12</f>
        <v>2.16666666666667</v>
      </c>
      <c r="AU71" s="1">
        <f t="shared" si="57"/>
        <v>4236.08642956184</v>
      </c>
      <c r="AV71" s="1">
        <f>SUM(AU60:AU71)</f>
        <v>60430.4562800747</v>
      </c>
    </row>
    <row r="72" s="1" customFormat="1" ht="16.8" spans="1:46">
      <c r="A72" s="6"/>
      <c r="B72" s="6"/>
      <c r="C72" s="8">
        <v>12</v>
      </c>
      <c r="D72" s="9">
        <v>15.222064516129</v>
      </c>
      <c r="E72" s="12">
        <f t="shared" si="58"/>
        <v>18.9854666666667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14.2702903225806</v>
      </c>
      <c r="E76" s="8"/>
      <c r="F76" s="8"/>
      <c r="G76" s="6">
        <v>1</v>
      </c>
      <c r="H76" s="11">
        <f t="shared" ref="H76:H87" si="60">E77</f>
        <v>14.2702903225806</v>
      </c>
      <c r="I76" s="11">
        <f t="shared" ref="I76:I87" si="61">H76+273.15</f>
        <v>287.420290322581</v>
      </c>
      <c r="J76" s="11">
        <f t="shared" ref="J76:J87" si="62">EXP(($C$18*(I76-$C$16))/($C$19*I76*$C$16))</f>
        <v>0.102289629745847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0.00800539952730529</v>
      </c>
      <c r="Q76" s="15">
        <f t="shared" ref="Q76:Q87" si="66">P76*$B$78</f>
        <v>0.00104070193854969</v>
      </c>
      <c r="R76" s="11">
        <f t="shared" ref="R76:R87" si="67">L76*$B$78</f>
        <v>0.0101740708333333</v>
      </c>
      <c r="S76" s="16">
        <f t="shared" ref="S76:S87" si="68">Q76/R76</f>
        <v>0.102289629745847</v>
      </c>
      <c r="T76" s="3">
        <v>0.01</v>
      </c>
      <c r="U76" s="17">
        <f t="shared" ref="U76:U87" si="69">S76*T76</f>
        <v>0.00102289629745847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0.0126228962974585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</v>
      </c>
      <c r="AU76" s="1">
        <f t="shared" ref="AU76:AU87" si="77">AT76*10000*AS76*0.67*AR76*AQ76</f>
        <v>0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13.3060967741935</v>
      </c>
      <c r="E77" s="12">
        <f t="shared" ref="E77:E88" si="78">D76</f>
        <v>14.2702903225806</v>
      </c>
      <c r="F77" s="8" t="s">
        <v>109</v>
      </c>
      <c r="G77" s="6">
        <v>2</v>
      </c>
      <c r="H77" s="11">
        <f t="shared" si="60"/>
        <v>13.3060967741935</v>
      </c>
      <c r="I77" s="11">
        <f t="shared" si="61"/>
        <v>286.456096774193</v>
      </c>
      <c r="J77" s="11">
        <f t="shared" si="62"/>
        <v>0.0912663485539359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0.148518767139361</v>
      </c>
      <c r="P77" s="11">
        <f t="shared" si="65"/>
        <v>0.0135547655685418</v>
      </c>
      <c r="Q77" s="15">
        <f t="shared" si="66"/>
        <v>0.00176211952391043</v>
      </c>
      <c r="R77" s="11">
        <f t="shared" si="67"/>
        <v>0.0101740708333333</v>
      </c>
      <c r="S77" s="16">
        <f t="shared" si="68"/>
        <v>0.173197096106035</v>
      </c>
      <c r="T77" s="3">
        <v>0.01</v>
      </c>
      <c r="U77" s="17">
        <f t="shared" si="69"/>
        <v>0.00173197096106035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0.0133319709610604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17.8851071428571</v>
      </c>
      <c r="E78" s="12">
        <f t="shared" si="78"/>
        <v>13.3060967741935</v>
      </c>
      <c r="F78" s="8" t="s">
        <v>109</v>
      </c>
      <c r="G78" s="6">
        <v>3</v>
      </c>
      <c r="H78" s="11">
        <f t="shared" si="60"/>
        <v>17.8851071428571</v>
      </c>
      <c r="I78" s="11">
        <f t="shared" si="61"/>
        <v>291.035107142857</v>
      </c>
      <c r="J78" s="11">
        <f t="shared" si="62"/>
        <v>0.155799972255308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0.213226084904153</v>
      </c>
      <c r="P78" s="11">
        <f t="shared" si="65"/>
        <v>0.033220618112175</v>
      </c>
      <c r="Q78" s="15">
        <f t="shared" si="66"/>
        <v>0.00431868035458275</v>
      </c>
      <c r="R78" s="11">
        <f t="shared" si="67"/>
        <v>0.0101740708333333</v>
      </c>
      <c r="S78" s="16">
        <f t="shared" si="68"/>
        <v>0.424479092521497</v>
      </c>
      <c r="T78" s="3">
        <v>0.01</v>
      </c>
      <c r="U78" s="17">
        <f t="shared" si="69"/>
        <v>0.00424479092521497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0.023344790925215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ht="16.8" spans="1:47">
      <c r="A79" s="6"/>
      <c r="B79" s="6"/>
      <c r="C79" s="8">
        <v>3</v>
      </c>
      <c r="D79" s="9">
        <v>20.2996774193548</v>
      </c>
      <c r="E79" s="12">
        <f t="shared" si="78"/>
        <v>17.8851071428571</v>
      </c>
      <c r="F79" s="8" t="s">
        <v>109</v>
      </c>
      <c r="G79" s="6">
        <v>4</v>
      </c>
      <c r="H79" s="11">
        <f t="shared" si="60"/>
        <v>20.2996774193548</v>
      </c>
      <c r="I79" s="11">
        <f t="shared" si="61"/>
        <v>293.449677419355</v>
      </c>
      <c r="J79" s="11">
        <f t="shared" si="62"/>
        <v>0.205173135042651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0.258267550125311</v>
      </c>
      <c r="P79" s="11">
        <f t="shared" si="65"/>
        <v>0.0529895629389951</v>
      </c>
      <c r="Q79" s="15">
        <f t="shared" si="66"/>
        <v>0.00688864318206937</v>
      </c>
      <c r="R79" s="11">
        <f t="shared" si="67"/>
        <v>0.0101740708333333</v>
      </c>
      <c r="S79" s="16">
        <f t="shared" si="68"/>
        <v>0.677078358792246</v>
      </c>
      <c r="T79" s="3">
        <v>0.01</v>
      </c>
      <c r="U79" s="17">
        <f t="shared" si="69"/>
        <v>0.00677078358792246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0.0258707835879225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ht="16.8" spans="1:47">
      <c r="A80" s="6"/>
      <c r="B80" s="6"/>
      <c r="C80" s="8">
        <v>4</v>
      </c>
      <c r="D80" s="9">
        <v>22.7146666666667</v>
      </c>
      <c r="E80" s="12">
        <f t="shared" si="78"/>
        <v>20.2996774193548</v>
      </c>
      <c r="F80" s="8" t="s">
        <v>109</v>
      </c>
      <c r="G80" s="6">
        <v>5</v>
      </c>
      <c r="H80" s="11">
        <f t="shared" si="60"/>
        <v>22.7146666666667</v>
      </c>
      <c r="I80" s="11">
        <f t="shared" si="61"/>
        <v>295.864666666667</v>
      </c>
      <c r="J80" s="11">
        <f t="shared" si="62"/>
        <v>0.268993935295991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0.195014087827</v>
      </c>
      <c r="O80" s="11">
        <f t="shared" si="79"/>
        <v>0.0885259826926491</v>
      </c>
      <c r="P80" s="11">
        <f t="shared" si="65"/>
        <v>0.0238129524604404</v>
      </c>
      <c r="Q80" s="15">
        <f t="shared" si="66"/>
        <v>0.00309568381985726</v>
      </c>
      <c r="R80" s="11">
        <f t="shared" si="67"/>
        <v>0.0101740708333333</v>
      </c>
      <c r="S80" s="16">
        <f t="shared" si="68"/>
        <v>0.304271895740579</v>
      </c>
      <c r="T80" s="3">
        <v>0.01</v>
      </c>
      <c r="U80" s="17">
        <f t="shared" si="69"/>
        <v>0.00304271895740579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0.0221427189574058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ht="16.8" spans="1:47">
      <c r="A81" s="6"/>
      <c r="B81" s="6"/>
      <c r="C81" s="8">
        <v>5</v>
      </c>
      <c r="D81" s="9">
        <v>27.5012580645161</v>
      </c>
      <c r="E81" s="12">
        <f t="shared" si="78"/>
        <v>22.7146666666667</v>
      </c>
      <c r="F81" s="8" t="s">
        <v>111</v>
      </c>
      <c r="G81" s="6">
        <v>6</v>
      </c>
      <c r="H81" s="11">
        <f t="shared" si="60"/>
        <v>27.5012580645161</v>
      </c>
      <c r="I81" s="11">
        <f t="shared" si="61"/>
        <v>300.651258064516</v>
      </c>
      <c r="J81" s="11">
        <f t="shared" si="62"/>
        <v>0.454243857969976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0.142975113565542</v>
      </c>
      <c r="P81" s="11">
        <f t="shared" si="65"/>
        <v>0.0649455671797073</v>
      </c>
      <c r="Q81" s="15">
        <f t="shared" si="66"/>
        <v>0.00844292373336195</v>
      </c>
      <c r="R81" s="11">
        <f t="shared" si="67"/>
        <v>0.0101740708333333</v>
      </c>
      <c r="S81" s="16">
        <f t="shared" si="68"/>
        <v>0.829847154759372</v>
      </c>
      <c r="T81" s="3">
        <v>0.01</v>
      </c>
      <c r="U81" s="17">
        <f t="shared" si="69"/>
        <v>0.00829847154759372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0.0331984715475937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ht="16.8" spans="1:47">
      <c r="A82" s="6"/>
      <c r="B82" s="6"/>
      <c r="C82" s="8">
        <v>6</v>
      </c>
      <c r="D82" s="9">
        <v>27.7665333333333</v>
      </c>
      <c r="E82" s="12">
        <f t="shared" si="78"/>
        <v>27.5012580645161</v>
      </c>
      <c r="F82" s="8" t="s">
        <v>109</v>
      </c>
      <c r="G82" s="6">
        <v>7</v>
      </c>
      <c r="H82" s="11">
        <f t="shared" si="60"/>
        <v>27.7665333333333</v>
      </c>
      <c r="I82" s="11">
        <f t="shared" si="61"/>
        <v>300.916533333333</v>
      </c>
      <c r="J82" s="11">
        <f t="shared" si="62"/>
        <v>0.467399340475795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0.156291629719168</v>
      </c>
      <c r="P82" s="11">
        <f t="shared" si="65"/>
        <v>0.0730506046526263</v>
      </c>
      <c r="Q82" s="15">
        <f t="shared" si="66"/>
        <v>0.00949657860484142</v>
      </c>
      <c r="R82" s="11">
        <f t="shared" si="67"/>
        <v>0.0101740708333333</v>
      </c>
      <c r="S82" s="16">
        <f t="shared" si="68"/>
        <v>0.933409916287174</v>
      </c>
      <c r="T82" s="3">
        <v>0.01</v>
      </c>
      <c r="U82" s="17">
        <f t="shared" si="69"/>
        <v>0.00933409916287174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0.0342340991628717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ht="16.8" spans="1:47">
      <c r="A83" s="6"/>
      <c r="B83" s="6"/>
      <c r="C83" s="8">
        <v>7</v>
      </c>
      <c r="D83" s="9">
        <v>28.9288064516129</v>
      </c>
      <c r="E83" s="12">
        <f t="shared" si="78"/>
        <v>27.7665333333333</v>
      </c>
      <c r="F83" s="8" t="s">
        <v>109</v>
      </c>
      <c r="G83" s="6">
        <v>8</v>
      </c>
      <c r="H83" s="11">
        <f t="shared" si="60"/>
        <v>28.9288064516129</v>
      </c>
      <c r="I83" s="11">
        <f t="shared" si="61"/>
        <v>302.078806451613</v>
      </c>
      <c r="J83" s="11">
        <f t="shared" si="62"/>
        <v>0.529366313862094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0.161503108399875</v>
      </c>
      <c r="P83" s="11">
        <f t="shared" si="65"/>
        <v>0.085494305170912</v>
      </c>
      <c r="Q83" s="15">
        <f t="shared" si="66"/>
        <v>0.0111142596722186</v>
      </c>
      <c r="R83" s="11">
        <f t="shared" si="67"/>
        <v>0.0101740708333333</v>
      </c>
      <c r="S83" s="16">
        <f t="shared" si="68"/>
        <v>1.09241029026503</v>
      </c>
      <c r="T83" s="3">
        <v>0.01</v>
      </c>
      <c r="U83" s="17">
        <f t="shared" si="69"/>
        <v>0.0109241029026503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0.0358241029026503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ht="16.8" spans="1:47">
      <c r="A84" s="6"/>
      <c r="B84" s="6"/>
      <c r="C84" s="8">
        <v>8</v>
      </c>
      <c r="D84" s="9">
        <v>27.9250967741936</v>
      </c>
      <c r="E84" s="12">
        <f t="shared" si="78"/>
        <v>28.9288064516129</v>
      </c>
      <c r="F84" s="8" t="s">
        <v>109</v>
      </c>
      <c r="G84" s="6">
        <v>9</v>
      </c>
      <c r="H84" s="11">
        <f t="shared" si="60"/>
        <v>27.9250967741936</v>
      </c>
      <c r="I84" s="11">
        <f t="shared" si="61"/>
        <v>301.075096774194</v>
      </c>
      <c r="J84" s="11">
        <f t="shared" si="62"/>
        <v>0.475432598605983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0.154270886562296</v>
      </c>
      <c r="P84" s="11">
        <f t="shared" si="65"/>
        <v>0.0733454084875614</v>
      </c>
      <c r="Q84" s="15">
        <f t="shared" si="66"/>
        <v>0.00953490310338298</v>
      </c>
      <c r="R84" s="11">
        <f t="shared" si="67"/>
        <v>0.0101740708333333</v>
      </c>
      <c r="S84" s="16">
        <f t="shared" si="68"/>
        <v>0.937176795756501</v>
      </c>
      <c r="T84" s="3">
        <v>0.01</v>
      </c>
      <c r="U84" s="17">
        <f t="shared" si="69"/>
        <v>0.00937176795756501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0.034271767957565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ht="16.8" spans="1:47">
      <c r="A85" s="6"/>
      <c r="B85" s="6"/>
      <c r="C85" s="8">
        <v>9</v>
      </c>
      <c r="D85" s="9">
        <v>28.2899666666667</v>
      </c>
      <c r="E85" s="12">
        <f t="shared" si="78"/>
        <v>27.9250967741936</v>
      </c>
      <c r="F85" s="8" t="s">
        <v>109</v>
      </c>
      <c r="G85" s="6">
        <v>10</v>
      </c>
      <c r="H85" s="11">
        <f t="shared" si="60"/>
        <v>28.2899666666667</v>
      </c>
      <c r="I85" s="11">
        <f t="shared" si="61"/>
        <v>301.439966666667</v>
      </c>
      <c r="J85" s="11">
        <f t="shared" si="62"/>
        <v>0.494412549074566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0.159187561408068</v>
      </c>
      <c r="P85" s="11">
        <f t="shared" si="65"/>
        <v>0.0787043280167269</v>
      </c>
      <c r="Q85" s="15">
        <f t="shared" si="66"/>
        <v>0.0102315626421745</v>
      </c>
      <c r="R85" s="11">
        <f t="shared" si="67"/>
        <v>0.0101740708333333</v>
      </c>
      <c r="S85" s="16">
        <f t="shared" si="68"/>
        <v>1.00565081664783</v>
      </c>
      <c r="T85" s="3">
        <v>0.01</v>
      </c>
      <c r="U85" s="17">
        <f t="shared" si="69"/>
        <v>0.0100565081664783</v>
      </c>
      <c r="V85" s="16"/>
      <c r="W85" s="3"/>
      <c r="X85" s="17"/>
      <c r="Y85" s="18">
        <v>0.05</v>
      </c>
      <c r="Z85" s="3">
        <v>0.17</v>
      </c>
      <c r="AA85" s="19">
        <f t="shared" si="70"/>
        <v>0.0085</v>
      </c>
      <c r="AB85" s="3">
        <v>0.02</v>
      </c>
      <c r="AC85" s="3">
        <v>0.03</v>
      </c>
      <c r="AD85" s="19">
        <f t="shared" si="71"/>
        <v>0.0006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0.02</v>
      </c>
      <c r="AO85" s="3">
        <v>0.79</v>
      </c>
      <c r="AP85" s="3">
        <f t="shared" si="72"/>
        <v>0.0158</v>
      </c>
      <c r="AQ85" s="1">
        <f t="shared" si="73"/>
        <v>0.0349565081664783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ht="16.8" spans="1:47">
      <c r="A86" s="6"/>
      <c r="B86" s="6"/>
      <c r="C86" s="8">
        <v>10</v>
      </c>
      <c r="D86" s="9">
        <v>23.1607096774194</v>
      </c>
      <c r="E86" s="12">
        <f t="shared" si="78"/>
        <v>28.2899666666667</v>
      </c>
      <c r="F86" s="8" t="s">
        <v>109</v>
      </c>
      <c r="G86" s="6">
        <v>11</v>
      </c>
      <c r="H86" s="11">
        <f t="shared" si="60"/>
        <v>23.1607096774194</v>
      </c>
      <c r="I86" s="11">
        <f t="shared" si="61"/>
        <v>296.310709677419</v>
      </c>
      <c r="J86" s="11">
        <f t="shared" si="62"/>
        <v>0.282655370454477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0.0764590717217742</v>
      </c>
      <c r="O86" s="11">
        <f t="shared" si="79"/>
        <v>0.0822862450029004</v>
      </c>
      <c r="P86" s="11">
        <f t="shared" si="65"/>
        <v>0.0232586490646027</v>
      </c>
      <c r="Q86" s="15">
        <f t="shared" si="66"/>
        <v>0.00302362437839835</v>
      </c>
      <c r="R86" s="11">
        <f t="shared" si="67"/>
        <v>0.0101740708333333</v>
      </c>
      <c r="S86" s="16">
        <f t="shared" si="68"/>
        <v>0.297189239973841</v>
      </c>
      <c r="T86" s="3">
        <v>0.01</v>
      </c>
      <c r="U86" s="17">
        <f t="shared" si="69"/>
        <v>0.00297189239973841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0.0220718923997384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ht="16.8" spans="1:48">
      <c r="A87" s="6"/>
      <c r="B87" s="6"/>
      <c r="C87" s="8">
        <v>11</v>
      </c>
      <c r="D87" s="9">
        <v>18.9854666666667</v>
      </c>
      <c r="E87" s="12">
        <f t="shared" si="78"/>
        <v>23.1607096774194</v>
      </c>
      <c r="F87" s="8" t="s">
        <v>111</v>
      </c>
      <c r="G87" s="6">
        <v>12</v>
      </c>
      <c r="H87" s="11">
        <f t="shared" si="60"/>
        <v>18.9854666666667</v>
      </c>
      <c r="I87" s="11">
        <f t="shared" si="61"/>
        <v>292.135466666667</v>
      </c>
      <c r="J87" s="11">
        <f t="shared" si="62"/>
        <v>0.176723702287818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0.137289679271631</v>
      </c>
      <c r="P87" s="11">
        <f t="shared" si="65"/>
        <v>0.0242623404067897</v>
      </c>
      <c r="Q87" s="15">
        <f t="shared" si="66"/>
        <v>0.00315410425288266</v>
      </c>
      <c r="R87" s="11">
        <f t="shared" si="67"/>
        <v>0.0101740708333333</v>
      </c>
      <c r="S87" s="16">
        <f t="shared" si="68"/>
        <v>0.310013985999475</v>
      </c>
      <c r="T87" s="3">
        <v>0.01</v>
      </c>
      <c r="U87" s="17">
        <f t="shared" si="69"/>
        <v>0.00310013985999475</v>
      </c>
      <c r="V87" s="16"/>
      <c r="W87" s="3"/>
      <c r="X87" s="17"/>
      <c r="Y87" s="18">
        <v>0.04</v>
      </c>
      <c r="Z87" s="3">
        <v>0.17</v>
      </c>
      <c r="AA87" s="19">
        <f t="shared" si="70"/>
        <v>0.0068</v>
      </c>
      <c r="AB87" s="3">
        <v>0.015</v>
      </c>
      <c r="AC87" s="3">
        <v>0.03</v>
      </c>
      <c r="AD87" s="19">
        <f t="shared" si="71"/>
        <v>0.00045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0.015</v>
      </c>
      <c r="AO87" s="3">
        <v>0.79</v>
      </c>
      <c r="AP87" s="3">
        <f t="shared" si="72"/>
        <v>0.01185</v>
      </c>
      <c r="AQ87" s="1">
        <f t="shared" si="73"/>
        <v>0.0222001398599947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ht="16.8" spans="1:46">
      <c r="A88" s="6"/>
      <c r="B88" s="6"/>
      <c r="C88" s="8">
        <v>12</v>
      </c>
      <c r="D88" s="9">
        <v>15.222064516129</v>
      </c>
      <c r="E88" s="12">
        <f t="shared" si="78"/>
        <v>18.9854666666667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14.2702903225806</v>
      </c>
      <c r="E91" s="8"/>
      <c r="F91" s="8"/>
      <c r="G91" s="6">
        <v>1</v>
      </c>
      <c r="H91" s="11">
        <f t="shared" ref="H91:H102" si="80">E92</f>
        <v>14.2702903225806</v>
      </c>
      <c r="I91" s="11">
        <f t="shared" ref="I91:I102" si="81">H91+273.15</f>
        <v>287.420290322581</v>
      </c>
      <c r="J91" s="11">
        <f t="shared" ref="J91:J102" si="82">EXP(($C$18*(I91-$C$16))/($C$19*I91*$C$16))</f>
        <v>0.102289629745847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0.00776582869030471</v>
      </c>
      <c r="Q91" s="15">
        <f t="shared" ref="Q91:Q102" si="86">P91*$B$93</f>
        <v>0.00100955772973961</v>
      </c>
      <c r="R91" s="11">
        <f t="shared" ref="R91:R102" si="87">L91*$B$93</f>
        <v>0.0098696</v>
      </c>
      <c r="S91" s="16">
        <f t="shared" ref="S91:S102" si="88">Q91/R91</f>
        <v>0.102289629745847</v>
      </c>
      <c r="T91" s="3">
        <v>0.01</v>
      </c>
      <c r="U91" s="17">
        <f t="shared" ref="U91:U102" si="89">S91*T91</f>
        <v>0.00102289629745847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0.0158228962974585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13.815</v>
      </c>
      <c r="AU91" s="1">
        <f t="shared" ref="AU91:AU102" si="96">AT91*10000*AS91*0.67*AR91*AQ91</f>
        <v>1445.47713222756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13.3060967741935</v>
      </c>
      <c r="E92" s="12">
        <f t="shared" ref="E92:E103" si="97">D91</f>
        <v>14.2702903225806</v>
      </c>
      <c r="F92" s="8" t="s">
        <v>109</v>
      </c>
      <c r="G92" s="6">
        <v>2</v>
      </c>
      <c r="H92" s="11">
        <f t="shared" si="80"/>
        <v>13.3060967741935</v>
      </c>
      <c r="I92" s="11">
        <f t="shared" si="81"/>
        <v>286.456096774193</v>
      </c>
      <c r="J92" s="11">
        <f t="shared" si="82"/>
        <v>0.0912663485539359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0.144074171309695</v>
      </c>
      <c r="P92" s="11">
        <f t="shared" si="85"/>
        <v>0.0131491235363701</v>
      </c>
      <c r="Q92" s="15">
        <f t="shared" si="86"/>
        <v>0.00170938605972812</v>
      </c>
      <c r="R92" s="11">
        <f t="shared" si="87"/>
        <v>0.0098696</v>
      </c>
      <c r="S92" s="16">
        <f t="shared" si="88"/>
        <v>0.173197096106034</v>
      </c>
      <c r="T92" s="3">
        <v>0.01</v>
      </c>
      <c r="U92" s="17">
        <f t="shared" si="89"/>
        <v>0.00173197096106034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0.0165319709610603</v>
      </c>
      <c r="AR92" s="24">
        <f t="shared" si="93"/>
        <v>7.592</v>
      </c>
      <c r="AS92" s="1">
        <f t="shared" si="94"/>
        <v>0.13</v>
      </c>
      <c r="AT92" s="2">
        <f t="shared" si="95"/>
        <v>13.815</v>
      </c>
      <c r="AU92" s="1">
        <f t="shared" si="96"/>
        <v>1510.25359236546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17.8851071428571</v>
      </c>
      <c r="E93" s="12">
        <f t="shared" si="97"/>
        <v>13.3060967741935</v>
      </c>
      <c r="F93" s="8" t="s">
        <v>109</v>
      </c>
      <c r="G93" s="6">
        <v>3</v>
      </c>
      <c r="H93" s="11">
        <f t="shared" si="80"/>
        <v>17.8851071428571</v>
      </c>
      <c r="I93" s="11">
        <f t="shared" si="81"/>
        <v>291.035107142857</v>
      </c>
      <c r="J93" s="11">
        <f t="shared" si="82"/>
        <v>0.155799972255308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0.206845047773325</v>
      </c>
      <c r="P93" s="11">
        <f t="shared" si="85"/>
        <v>0.032226452704232</v>
      </c>
      <c r="Q93" s="15">
        <f t="shared" si="86"/>
        <v>0.00418943885155016</v>
      </c>
      <c r="R93" s="11">
        <f t="shared" si="87"/>
        <v>0.0098696</v>
      </c>
      <c r="S93" s="16">
        <f t="shared" si="88"/>
        <v>0.424479092521496</v>
      </c>
      <c r="T93" s="3">
        <v>0.01</v>
      </c>
      <c r="U93" s="17">
        <f t="shared" si="89"/>
        <v>0.00424479092521496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0.031344790925215</v>
      </c>
      <c r="AR93" s="24">
        <f t="shared" si="93"/>
        <v>7.592</v>
      </c>
      <c r="AS93" s="1">
        <f t="shared" si="94"/>
        <v>0.13</v>
      </c>
      <c r="AT93" s="2">
        <f t="shared" si="95"/>
        <v>13.815</v>
      </c>
      <c r="AU93" s="1">
        <f t="shared" si="96"/>
        <v>2863.45670508691</v>
      </c>
    </row>
    <row r="94" s="1" customFormat="1" ht="16.8" spans="1:47">
      <c r="A94" s="6"/>
      <c r="B94" s="6"/>
      <c r="C94" s="8">
        <v>3</v>
      </c>
      <c r="D94" s="9">
        <v>20.2996774193548</v>
      </c>
      <c r="E94" s="12">
        <f t="shared" si="97"/>
        <v>17.8851071428571</v>
      </c>
      <c r="F94" s="8" t="s">
        <v>109</v>
      </c>
      <c r="G94" s="6">
        <v>4</v>
      </c>
      <c r="H94" s="11">
        <f t="shared" si="80"/>
        <v>20.2996774193548</v>
      </c>
      <c r="I94" s="11">
        <f t="shared" si="81"/>
        <v>293.449677419355</v>
      </c>
      <c r="J94" s="11">
        <f t="shared" si="82"/>
        <v>0.205173135042651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0.250538595069093</v>
      </c>
      <c r="P94" s="11">
        <f t="shared" si="85"/>
        <v>0.0514037889995071</v>
      </c>
      <c r="Q94" s="15">
        <f t="shared" si="86"/>
        <v>0.00668249256993593</v>
      </c>
      <c r="R94" s="11">
        <f t="shared" si="87"/>
        <v>0.0098696</v>
      </c>
      <c r="S94" s="16">
        <f t="shared" si="88"/>
        <v>0.677078358792244</v>
      </c>
      <c r="T94" s="3">
        <v>0.01</v>
      </c>
      <c r="U94" s="17">
        <f t="shared" si="89"/>
        <v>0.00677078358792244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0.0338707835879224</v>
      </c>
      <c r="AR94" s="24">
        <f t="shared" si="93"/>
        <v>7.592</v>
      </c>
      <c r="AS94" s="1">
        <f t="shared" si="94"/>
        <v>0.13</v>
      </c>
      <c r="AT94" s="2">
        <f t="shared" si="95"/>
        <v>13.815</v>
      </c>
      <c r="AU94" s="1">
        <f t="shared" si="96"/>
        <v>3094.21500378756</v>
      </c>
    </row>
    <row r="95" s="1" customFormat="1" ht="16.8" spans="1:47">
      <c r="A95" s="6"/>
      <c r="B95" s="6"/>
      <c r="C95" s="8">
        <v>4</v>
      </c>
      <c r="D95" s="9">
        <v>22.7146666666667</v>
      </c>
      <c r="E95" s="12">
        <f t="shared" si="97"/>
        <v>20.2996774193548</v>
      </c>
      <c r="F95" s="8" t="s">
        <v>109</v>
      </c>
      <c r="G95" s="6">
        <v>5</v>
      </c>
      <c r="H95" s="11">
        <f t="shared" si="80"/>
        <v>22.7146666666667</v>
      </c>
      <c r="I95" s="11">
        <f t="shared" si="81"/>
        <v>295.864666666667</v>
      </c>
      <c r="J95" s="11">
        <f t="shared" si="82"/>
        <v>0.268993935295991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0.189178065766107</v>
      </c>
      <c r="O95" s="11">
        <f t="shared" si="98"/>
        <v>0.0858767403034793</v>
      </c>
      <c r="P95" s="11">
        <f t="shared" si="85"/>
        <v>0.0231003223246247</v>
      </c>
      <c r="Q95" s="15">
        <f t="shared" si="86"/>
        <v>0.00300304190220121</v>
      </c>
      <c r="R95" s="11">
        <f t="shared" si="87"/>
        <v>0.0098696</v>
      </c>
      <c r="S95" s="16">
        <f t="shared" si="88"/>
        <v>0.304271895740578</v>
      </c>
      <c r="T95" s="3">
        <v>0.01</v>
      </c>
      <c r="U95" s="17">
        <f t="shared" si="89"/>
        <v>0.00304271895740578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0.0301427189574058</v>
      </c>
      <c r="AR95" s="24">
        <f t="shared" si="93"/>
        <v>7.592</v>
      </c>
      <c r="AS95" s="1">
        <f t="shared" si="94"/>
        <v>0.13</v>
      </c>
      <c r="AT95" s="2">
        <f t="shared" si="95"/>
        <v>13.815</v>
      </c>
      <c r="AU95" s="1">
        <f t="shared" si="96"/>
        <v>2753.6432102567</v>
      </c>
    </row>
    <row r="96" s="1" customFormat="1" ht="16.8" spans="1:47">
      <c r="A96" s="6"/>
      <c r="B96" s="6"/>
      <c r="C96" s="8">
        <v>5</v>
      </c>
      <c r="D96" s="9">
        <v>27.5012580645161</v>
      </c>
      <c r="E96" s="12">
        <f t="shared" si="97"/>
        <v>22.7146666666667</v>
      </c>
      <c r="F96" s="8" t="s">
        <v>111</v>
      </c>
      <c r="G96" s="6">
        <v>6</v>
      </c>
      <c r="H96" s="11">
        <f t="shared" si="80"/>
        <v>27.5012580645161</v>
      </c>
      <c r="I96" s="11">
        <f t="shared" si="81"/>
        <v>300.651258064516</v>
      </c>
      <c r="J96" s="11">
        <f t="shared" si="82"/>
        <v>0.454243857969976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0.138696417978855</v>
      </c>
      <c r="P96" s="11">
        <f t="shared" si="85"/>
        <v>0.0630019959893313</v>
      </c>
      <c r="Q96" s="15">
        <f t="shared" si="86"/>
        <v>0.00819025947861307</v>
      </c>
      <c r="R96" s="11">
        <f t="shared" si="87"/>
        <v>0.0098696</v>
      </c>
      <c r="S96" s="16">
        <f t="shared" si="88"/>
        <v>0.829847154759369</v>
      </c>
      <c r="T96" s="3">
        <v>0.01</v>
      </c>
      <c r="U96" s="17">
        <f t="shared" si="89"/>
        <v>0.00829847154759369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0.0427984715475937</v>
      </c>
      <c r="AR96" s="24">
        <f t="shared" si="93"/>
        <v>7.592</v>
      </c>
      <c r="AS96" s="1">
        <f t="shared" si="94"/>
        <v>0.13</v>
      </c>
      <c r="AT96" s="2">
        <f t="shared" si="95"/>
        <v>13.815</v>
      </c>
      <c r="AU96" s="1">
        <f t="shared" si="96"/>
        <v>3909.79064473017</v>
      </c>
    </row>
    <row r="97" s="1" customFormat="1" ht="16.8" spans="1:47">
      <c r="A97" s="6"/>
      <c r="B97" s="6"/>
      <c r="C97" s="8">
        <v>6</v>
      </c>
      <c r="D97" s="9">
        <v>27.7665333333333</v>
      </c>
      <c r="E97" s="12">
        <f t="shared" si="97"/>
        <v>27.5012580645161</v>
      </c>
      <c r="F97" s="8" t="s">
        <v>109</v>
      </c>
      <c r="G97" s="6">
        <v>7</v>
      </c>
      <c r="H97" s="11">
        <f t="shared" si="80"/>
        <v>27.7665333333333</v>
      </c>
      <c r="I97" s="11">
        <f t="shared" si="81"/>
        <v>300.916533333333</v>
      </c>
      <c r="J97" s="11">
        <f t="shared" si="82"/>
        <v>0.467399340475795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0.151614421989523</v>
      </c>
      <c r="P97" s="11">
        <f t="shared" si="85"/>
        <v>0.0708644808445221</v>
      </c>
      <c r="Q97" s="15">
        <f t="shared" si="86"/>
        <v>0.00921238250978787</v>
      </c>
      <c r="R97" s="11">
        <f t="shared" si="87"/>
        <v>0.0098696</v>
      </c>
      <c r="S97" s="16">
        <f t="shared" si="88"/>
        <v>0.933409916287172</v>
      </c>
      <c r="T97" s="3">
        <v>0.01</v>
      </c>
      <c r="U97" s="17">
        <f t="shared" si="89"/>
        <v>0.00933409916287172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0.0438340991628717</v>
      </c>
      <c r="AR97" s="24">
        <f t="shared" si="93"/>
        <v>7.592</v>
      </c>
      <c r="AS97" s="1">
        <f t="shared" si="94"/>
        <v>0.13</v>
      </c>
      <c r="AT97" s="2">
        <f t="shared" si="95"/>
        <v>13.815</v>
      </c>
      <c r="AU97" s="1">
        <f t="shared" si="96"/>
        <v>4004.39886355722</v>
      </c>
    </row>
    <row r="98" s="1" customFormat="1" ht="16.8" spans="1:47">
      <c r="A98" s="6"/>
      <c r="B98" s="6"/>
      <c r="C98" s="8">
        <v>7</v>
      </c>
      <c r="D98" s="9">
        <v>28.9288064516129</v>
      </c>
      <c r="E98" s="12">
        <f t="shared" si="97"/>
        <v>27.7665333333333</v>
      </c>
      <c r="F98" s="8" t="s">
        <v>109</v>
      </c>
      <c r="G98" s="6">
        <v>8</v>
      </c>
      <c r="H98" s="11">
        <f t="shared" si="80"/>
        <v>28.9288064516129</v>
      </c>
      <c r="I98" s="11">
        <f t="shared" si="81"/>
        <v>302.078806451613</v>
      </c>
      <c r="J98" s="11">
        <f t="shared" si="82"/>
        <v>0.529366313862094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0.156669941145001</v>
      </c>
      <c r="P98" s="11">
        <f t="shared" si="85"/>
        <v>0.0829357892369205</v>
      </c>
      <c r="Q98" s="15">
        <f t="shared" si="86"/>
        <v>0.0107816526007997</v>
      </c>
      <c r="R98" s="11">
        <f t="shared" si="87"/>
        <v>0.0098696</v>
      </c>
      <c r="S98" s="16">
        <f t="shared" si="88"/>
        <v>1.09241029026502</v>
      </c>
      <c r="T98" s="3">
        <v>0.01</v>
      </c>
      <c r="U98" s="17">
        <f t="shared" si="89"/>
        <v>0.0109241029026502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0.0454241029026502</v>
      </c>
      <c r="AR98" s="24">
        <f t="shared" si="93"/>
        <v>7.592</v>
      </c>
      <c r="AS98" s="1">
        <f t="shared" si="94"/>
        <v>0.13</v>
      </c>
      <c r="AT98" s="2">
        <f t="shared" si="95"/>
        <v>13.815</v>
      </c>
      <c r="AU98" s="1">
        <f t="shared" si="96"/>
        <v>4149.65128781632</v>
      </c>
    </row>
    <row r="99" s="1" customFormat="1" ht="16.8" spans="1:47">
      <c r="A99" s="6"/>
      <c r="B99" s="6"/>
      <c r="C99" s="8">
        <v>8</v>
      </c>
      <c r="D99" s="9">
        <v>27.9250967741936</v>
      </c>
      <c r="E99" s="12">
        <f t="shared" si="97"/>
        <v>28.9288064516129</v>
      </c>
      <c r="F99" s="8" t="s">
        <v>109</v>
      </c>
      <c r="G99" s="6">
        <v>9</v>
      </c>
      <c r="H99" s="11">
        <f t="shared" si="80"/>
        <v>27.9250967741936</v>
      </c>
      <c r="I99" s="11">
        <f t="shared" si="81"/>
        <v>301.075096774194</v>
      </c>
      <c r="J99" s="11">
        <f t="shared" si="82"/>
        <v>0.475432598605983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0.149654151908081</v>
      </c>
      <c r="P99" s="11">
        <f t="shared" si="85"/>
        <v>0.0711504623338334</v>
      </c>
      <c r="Q99" s="15">
        <f t="shared" si="86"/>
        <v>0.00924956010339834</v>
      </c>
      <c r="R99" s="11">
        <f t="shared" si="87"/>
        <v>0.0098696</v>
      </c>
      <c r="S99" s="16">
        <f t="shared" si="88"/>
        <v>0.937176795756499</v>
      </c>
      <c r="T99" s="3">
        <v>0.01</v>
      </c>
      <c r="U99" s="17">
        <f t="shared" si="89"/>
        <v>0.00937176795756499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0.043871767957565</v>
      </c>
      <c r="AR99" s="24">
        <f t="shared" si="93"/>
        <v>7.592</v>
      </c>
      <c r="AS99" s="1">
        <f t="shared" si="94"/>
        <v>0.13</v>
      </c>
      <c r="AT99" s="2">
        <f t="shared" si="95"/>
        <v>13.815</v>
      </c>
      <c r="AU99" s="1">
        <f t="shared" si="96"/>
        <v>4007.8400402106</v>
      </c>
    </row>
    <row r="100" s="1" customFormat="1" ht="16.8" spans="1:47">
      <c r="A100" s="6"/>
      <c r="B100" s="6"/>
      <c r="C100" s="8">
        <v>9</v>
      </c>
      <c r="D100" s="9">
        <v>28.2899666666667</v>
      </c>
      <c r="E100" s="12">
        <f t="shared" si="97"/>
        <v>27.9250967741936</v>
      </c>
      <c r="F100" s="8" t="s">
        <v>109</v>
      </c>
      <c r="G100" s="6">
        <v>10</v>
      </c>
      <c r="H100" s="11">
        <f t="shared" si="80"/>
        <v>28.2899666666667</v>
      </c>
      <c r="I100" s="11">
        <f t="shared" si="81"/>
        <v>301.439966666667</v>
      </c>
      <c r="J100" s="11">
        <f t="shared" si="82"/>
        <v>0.494412549074566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0.154423689574247</v>
      </c>
      <c r="P100" s="11">
        <f t="shared" si="85"/>
        <v>0.076349009999903</v>
      </c>
      <c r="Q100" s="15">
        <f t="shared" si="86"/>
        <v>0.00992537129998739</v>
      </c>
      <c r="R100" s="11">
        <f t="shared" si="87"/>
        <v>0.0098696</v>
      </c>
      <c r="S100" s="16">
        <f t="shared" si="88"/>
        <v>1.00565081664783</v>
      </c>
      <c r="T100" s="3">
        <v>0.01</v>
      </c>
      <c r="U100" s="17">
        <f t="shared" si="89"/>
        <v>0.0100565081664783</v>
      </c>
      <c r="V100" s="16"/>
      <c r="W100" s="3"/>
      <c r="X100" s="17"/>
      <c r="Y100" s="18">
        <v>0.05</v>
      </c>
      <c r="Z100" s="3">
        <v>0.49</v>
      </c>
      <c r="AA100" s="19">
        <f t="shared" si="90"/>
        <v>0.0245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0.02</v>
      </c>
      <c r="AO100" s="3">
        <v>0.5</v>
      </c>
      <c r="AP100" s="3">
        <f t="shared" si="91"/>
        <v>0.01</v>
      </c>
      <c r="AQ100" s="1">
        <f t="shared" si="92"/>
        <v>0.0445565081664783</v>
      </c>
      <c r="AR100" s="24">
        <f t="shared" si="93"/>
        <v>7.592</v>
      </c>
      <c r="AS100" s="1">
        <f t="shared" si="94"/>
        <v>0.13</v>
      </c>
      <c r="AT100" s="2">
        <f t="shared" si="95"/>
        <v>13.815</v>
      </c>
      <c r="AU100" s="1">
        <f t="shared" si="96"/>
        <v>4070.39346247249</v>
      </c>
    </row>
    <row r="101" s="1" customFormat="1" ht="16.8" spans="1:47">
      <c r="A101" s="6"/>
      <c r="B101" s="6"/>
      <c r="C101" s="8">
        <v>10</v>
      </c>
      <c r="D101" s="9">
        <v>23.1607096774194</v>
      </c>
      <c r="E101" s="12">
        <f t="shared" si="97"/>
        <v>28.2899666666667</v>
      </c>
      <c r="F101" s="8" t="s">
        <v>109</v>
      </c>
      <c r="G101" s="6">
        <v>11</v>
      </c>
      <c r="H101" s="11">
        <f t="shared" si="80"/>
        <v>23.1607096774194</v>
      </c>
      <c r="I101" s="11">
        <f t="shared" si="81"/>
        <v>296.310709677419</v>
      </c>
      <c r="J101" s="11">
        <f t="shared" si="82"/>
        <v>0.282655370454477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0.0741709455956271</v>
      </c>
      <c r="O101" s="11">
        <f t="shared" si="98"/>
        <v>0.0798237339787172</v>
      </c>
      <c r="P101" s="11">
        <f t="shared" si="85"/>
        <v>0.022562607098814</v>
      </c>
      <c r="Q101" s="15">
        <f t="shared" si="86"/>
        <v>0.00293313892284581</v>
      </c>
      <c r="R101" s="11">
        <f t="shared" si="87"/>
        <v>0.0098696</v>
      </c>
      <c r="S101" s="16">
        <f t="shared" si="88"/>
        <v>0.29718923997384</v>
      </c>
      <c r="T101" s="3">
        <v>0.01</v>
      </c>
      <c r="U101" s="17">
        <f t="shared" si="89"/>
        <v>0.0029718923997384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0.0300718923997384</v>
      </c>
      <c r="AR101" s="24">
        <f t="shared" si="93"/>
        <v>7.592</v>
      </c>
      <c r="AS101" s="1">
        <f t="shared" si="94"/>
        <v>0.13</v>
      </c>
      <c r="AT101" s="2">
        <f t="shared" si="95"/>
        <v>13.815</v>
      </c>
      <c r="AU101" s="1">
        <f t="shared" si="96"/>
        <v>2747.17295553607</v>
      </c>
    </row>
    <row r="102" s="1" customFormat="1" ht="16.8" spans="1:48">
      <c r="A102" s="6"/>
      <c r="B102" s="6"/>
      <c r="C102" s="8">
        <v>11</v>
      </c>
      <c r="D102" s="9">
        <v>18.9854666666667</v>
      </c>
      <c r="E102" s="12">
        <f t="shared" si="97"/>
        <v>23.1607096774194</v>
      </c>
      <c r="F102" s="8" t="s">
        <v>111</v>
      </c>
      <c r="G102" s="6">
        <v>12</v>
      </c>
      <c r="H102" s="11">
        <f t="shared" si="80"/>
        <v>18.9854666666667</v>
      </c>
      <c r="I102" s="11">
        <f t="shared" si="81"/>
        <v>292.135466666667</v>
      </c>
      <c r="J102" s="11">
        <f t="shared" si="82"/>
        <v>0.176723702287818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0.133181126879903</v>
      </c>
      <c r="P102" s="11">
        <f t="shared" si="85"/>
        <v>0.0235362618170801</v>
      </c>
      <c r="Q102" s="15">
        <f t="shared" si="86"/>
        <v>0.00305971403622041</v>
      </c>
      <c r="R102" s="11">
        <f t="shared" si="87"/>
        <v>0.0098696</v>
      </c>
      <c r="S102" s="16">
        <f t="shared" si="88"/>
        <v>0.310013985999474</v>
      </c>
      <c r="T102" s="3">
        <v>0.01</v>
      </c>
      <c r="U102" s="17">
        <f t="shared" si="89"/>
        <v>0.00310013985999474</v>
      </c>
      <c r="V102" s="16"/>
      <c r="W102" s="3"/>
      <c r="X102" s="17"/>
      <c r="Y102" s="18">
        <v>0.04</v>
      </c>
      <c r="Z102" s="3">
        <v>0.49</v>
      </c>
      <c r="AA102" s="19">
        <f t="shared" si="90"/>
        <v>0.0196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0.015</v>
      </c>
      <c r="AO102" s="3">
        <v>0.5</v>
      </c>
      <c r="AP102" s="3">
        <f t="shared" si="91"/>
        <v>0.0075</v>
      </c>
      <c r="AQ102" s="1">
        <f t="shared" si="92"/>
        <v>0.0302001398599947</v>
      </c>
      <c r="AR102" s="24">
        <f t="shared" si="93"/>
        <v>7.592</v>
      </c>
      <c r="AS102" s="1">
        <f t="shared" si="94"/>
        <v>0.13</v>
      </c>
      <c r="AT102" s="2">
        <f t="shared" si="95"/>
        <v>13.815</v>
      </c>
      <c r="AU102" s="1">
        <f t="shared" si="96"/>
        <v>2758.88881131758</v>
      </c>
      <c r="AV102" s="1">
        <f>SUM(AU91:AU102)</f>
        <v>37315.1817093646</v>
      </c>
    </row>
    <row r="103" s="1" customFormat="1" ht="16.8" spans="1:46">
      <c r="A103" s="6"/>
      <c r="B103" s="6"/>
      <c r="C103" s="8">
        <v>12</v>
      </c>
      <c r="D103" s="9">
        <v>15.222064516129</v>
      </c>
      <c r="E103" s="12">
        <f t="shared" si="97"/>
        <v>18.9854666666667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14.2702903225806</v>
      </c>
      <c r="E107" s="8"/>
      <c r="F107" s="8"/>
      <c r="G107" s="6">
        <v>1</v>
      </c>
      <c r="H107" s="11">
        <f t="shared" ref="H107:H118" si="99">E108</f>
        <v>14.2702903225806</v>
      </c>
      <c r="I107" s="11">
        <f t="shared" ref="I107:I118" si="100">H107+273.15</f>
        <v>287.420290322581</v>
      </c>
      <c r="J107" s="11">
        <f t="shared" ref="J107:J118" si="101">EXP(($C$18*(I107-$C$16))/($C$19*I107*$C$16))</f>
        <v>0.102289629745847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0.282594025754406</v>
      </c>
      <c r="Q107" s="15">
        <f t="shared" ref="Q107:Q118" si="105">P107*$B$109</f>
        <v>0.127167311589482</v>
      </c>
      <c r="R107" s="11">
        <f t="shared" ref="R107:R118" si="106">L107*$B$109</f>
        <v>1.24320825</v>
      </c>
      <c r="S107" s="16">
        <f t="shared" ref="S107:S118" si="107">Q107/R107</f>
        <v>0.102289629745847</v>
      </c>
      <c r="T107" s="3">
        <v>0.27</v>
      </c>
      <c r="U107" s="17">
        <f t="shared" ref="U107:U118" si="108">S107*T107</f>
        <v>0.0276182000313787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0.234726887309461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308.333333333333</v>
      </c>
      <c r="AF107" s="1">
        <f t="shared" ref="AF107:AF118" si="113">AE107*10000*AC107*AB107</f>
        <v>7405440.94896974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13.3060967741935</v>
      </c>
      <c r="E108" s="12">
        <f t="shared" ref="E108:E119" si="114">D107</f>
        <v>14.2702903225806</v>
      </c>
      <c r="F108" s="8" t="s">
        <v>109</v>
      </c>
      <c r="G108" s="6">
        <v>2</v>
      </c>
      <c r="H108" s="11">
        <f t="shared" si="99"/>
        <v>13.3060967741935</v>
      </c>
      <c r="I108" s="11">
        <f t="shared" si="100"/>
        <v>286.456096774193</v>
      </c>
      <c r="J108" s="11">
        <f t="shared" si="101"/>
        <v>0.0912663485539359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5.24277597424559</v>
      </c>
      <c r="P108" s="11">
        <f t="shared" si="104"/>
        <v>0.478489019455699</v>
      </c>
      <c r="Q108" s="15">
        <f t="shared" si="105"/>
        <v>0.215320058755065</v>
      </c>
      <c r="R108" s="11">
        <f t="shared" si="106"/>
        <v>1.24320825</v>
      </c>
      <c r="S108" s="16">
        <f t="shared" si="107"/>
        <v>0.173197096106034</v>
      </c>
      <c r="T108" s="3">
        <v>0.27</v>
      </c>
      <c r="U108" s="17">
        <f t="shared" si="108"/>
        <v>0.0467632159486293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0.240499109608512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308.333333333333</v>
      </c>
      <c r="AF108" s="1">
        <f t="shared" si="113"/>
        <v>7587549.83248931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0.45</v>
      </c>
      <c r="C109" s="8">
        <v>2</v>
      </c>
      <c r="D109" s="9">
        <v>17.8851071428571</v>
      </c>
      <c r="E109" s="12">
        <f t="shared" si="114"/>
        <v>13.3060967741935</v>
      </c>
      <c r="F109" s="8" t="s">
        <v>109</v>
      </c>
      <c r="G109" s="6">
        <v>3</v>
      </c>
      <c r="H109" s="11">
        <f t="shared" si="99"/>
        <v>17.8851071428571</v>
      </c>
      <c r="I109" s="11">
        <f t="shared" si="100"/>
        <v>291.035107142857</v>
      </c>
      <c r="J109" s="11">
        <f t="shared" si="101"/>
        <v>0.155799972255308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7.52697195478989</v>
      </c>
      <c r="P109" s="11">
        <f t="shared" si="104"/>
        <v>1.17270202172275</v>
      </c>
      <c r="Q109" s="15">
        <f t="shared" si="105"/>
        <v>0.527715909775237</v>
      </c>
      <c r="R109" s="11">
        <f t="shared" si="106"/>
        <v>1.24320825</v>
      </c>
      <c r="S109" s="16">
        <f t="shared" si="107"/>
        <v>0.424479092521496</v>
      </c>
      <c r="T109" s="3">
        <v>0.27</v>
      </c>
      <c r="U109" s="17">
        <f t="shared" si="108"/>
        <v>0.114609354980804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0.309754720526712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308.333333333333</v>
      </c>
      <c r="AF109" s="1">
        <f t="shared" si="113"/>
        <v>9772507.60583293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20.2996774193548</v>
      </c>
      <c r="E110" s="12">
        <f t="shared" si="114"/>
        <v>17.8851071428571</v>
      </c>
      <c r="F110" s="8" t="s">
        <v>109</v>
      </c>
      <c r="G110" s="6">
        <v>4</v>
      </c>
      <c r="H110" s="11">
        <f t="shared" si="99"/>
        <v>20.2996774193548</v>
      </c>
      <c r="I110" s="11">
        <f t="shared" si="100"/>
        <v>293.449677419355</v>
      </c>
      <c r="J110" s="11">
        <f t="shared" si="101"/>
        <v>0.205173135042651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9.11695493306715</v>
      </c>
      <c r="P110" s="11">
        <f t="shared" si="104"/>
        <v>1.87055422565995</v>
      </c>
      <c r="Q110" s="15">
        <f t="shared" si="105"/>
        <v>0.841749401546977</v>
      </c>
      <c r="R110" s="11">
        <f t="shared" si="106"/>
        <v>1.24320825</v>
      </c>
      <c r="S110" s="16">
        <f t="shared" si="107"/>
        <v>0.677078358792244</v>
      </c>
      <c r="T110" s="3">
        <v>0.27</v>
      </c>
      <c r="U110" s="17">
        <f t="shared" si="108"/>
        <v>0.182811156873906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0.330317563797483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308.333333333333</v>
      </c>
      <c r="AF110" s="1">
        <f t="shared" si="113"/>
        <v>10421248.4609181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22.7146666666667</v>
      </c>
      <c r="E111" s="12">
        <f t="shared" si="114"/>
        <v>20.2996774193548</v>
      </c>
      <c r="F111" s="8" t="s">
        <v>109</v>
      </c>
      <c r="G111" s="6">
        <v>5</v>
      </c>
      <c r="H111" s="11">
        <f t="shared" si="99"/>
        <v>22.7146666666667</v>
      </c>
      <c r="I111" s="11">
        <f t="shared" si="100"/>
        <v>295.864666666667</v>
      </c>
      <c r="J111" s="11">
        <f t="shared" si="101"/>
        <v>0.268993935295991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6.88408067203684</v>
      </c>
      <c r="O111" s="11">
        <f t="shared" si="115"/>
        <v>3.12500503537036</v>
      </c>
      <c r="P111" s="11">
        <f t="shared" si="104"/>
        <v>0.840607402284059</v>
      </c>
      <c r="Q111" s="15">
        <f t="shared" si="105"/>
        <v>0.378273331027827</v>
      </c>
      <c r="R111" s="11">
        <f t="shared" si="106"/>
        <v>1.24320825</v>
      </c>
      <c r="S111" s="16">
        <f t="shared" si="107"/>
        <v>0.304271895740578</v>
      </c>
      <c r="T111" s="3">
        <v>0.27</v>
      </c>
      <c r="U111" s="17">
        <f t="shared" si="108"/>
        <v>0.0821534118499561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0.299969253672762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308.333333333333</v>
      </c>
      <c r="AF111" s="1">
        <f t="shared" si="113"/>
        <v>9463784.14523724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27.5012580645161</v>
      </c>
      <c r="E112" s="12">
        <f t="shared" si="114"/>
        <v>22.7146666666667</v>
      </c>
      <c r="F112" s="8" t="s">
        <v>111</v>
      </c>
      <c r="G112" s="6">
        <v>6</v>
      </c>
      <c r="H112" s="11">
        <f t="shared" si="99"/>
        <v>27.5012580645161</v>
      </c>
      <c r="I112" s="11">
        <f t="shared" si="100"/>
        <v>300.651258064516</v>
      </c>
      <c r="J112" s="11">
        <f t="shared" si="101"/>
        <v>0.454243857969976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5.0470826330863</v>
      </c>
      <c r="P112" s="11">
        <f t="shared" si="104"/>
        <v>2.29260628674639</v>
      </c>
      <c r="Q112" s="15">
        <f t="shared" si="105"/>
        <v>1.03167282903587</v>
      </c>
      <c r="R112" s="11">
        <f t="shared" si="106"/>
        <v>1.24320825</v>
      </c>
      <c r="S112" s="16">
        <f t="shared" si="107"/>
        <v>0.829847154759369</v>
      </c>
      <c r="T112" s="3">
        <v>0.27</v>
      </c>
      <c r="U112" s="17">
        <f t="shared" si="108"/>
        <v>0.22405873178503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0.357953707633187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308.333333333333</v>
      </c>
      <c r="AF112" s="1">
        <f t="shared" si="113"/>
        <v>11293146.15265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27.7665333333333</v>
      </c>
      <c r="E113" s="12">
        <f t="shared" si="114"/>
        <v>27.5012580645161</v>
      </c>
      <c r="F113" s="8" t="s">
        <v>109</v>
      </c>
      <c r="G113" s="6">
        <v>7</v>
      </c>
      <c r="H113" s="11">
        <f t="shared" si="99"/>
        <v>27.7665333333333</v>
      </c>
      <c r="I113" s="11">
        <f t="shared" si="100"/>
        <v>300.916533333333</v>
      </c>
      <c r="J113" s="11">
        <f t="shared" si="101"/>
        <v>0.467399340475795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5.51716134633991</v>
      </c>
      <c r="P113" s="11">
        <f t="shared" si="104"/>
        <v>2.57871757457782</v>
      </c>
      <c r="Q113" s="15">
        <f t="shared" si="105"/>
        <v>1.16042290856002</v>
      </c>
      <c r="R113" s="11">
        <f t="shared" si="106"/>
        <v>1.24320825</v>
      </c>
      <c r="S113" s="16">
        <f t="shared" si="107"/>
        <v>0.933409916287171</v>
      </c>
      <c r="T113" s="3">
        <v>0.27</v>
      </c>
      <c r="U113" s="17">
        <f t="shared" si="108"/>
        <v>0.252020677397536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0.366384234235357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308.333333333333</v>
      </c>
      <c r="AF113" s="1">
        <f t="shared" si="113"/>
        <v>11559122.3586003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28.9288064516129</v>
      </c>
      <c r="E114" s="12">
        <f t="shared" si="114"/>
        <v>27.7665333333333</v>
      </c>
      <c r="F114" s="8" t="s">
        <v>109</v>
      </c>
      <c r="G114" s="6">
        <v>8</v>
      </c>
      <c r="H114" s="11">
        <f t="shared" si="99"/>
        <v>28.9288064516129</v>
      </c>
      <c r="I114" s="11">
        <f t="shared" si="100"/>
        <v>302.078806451613</v>
      </c>
      <c r="J114" s="11">
        <f t="shared" si="101"/>
        <v>0.529366313862094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5.70112877176209</v>
      </c>
      <c r="P114" s="11">
        <f t="shared" si="104"/>
        <v>3.01798552276082</v>
      </c>
      <c r="Q114" s="15">
        <f t="shared" si="105"/>
        <v>1.35809348524237</v>
      </c>
      <c r="R114" s="11">
        <f t="shared" si="106"/>
        <v>1.24320825</v>
      </c>
      <c r="S114" s="16">
        <f t="shared" si="107"/>
        <v>1.09241029026502</v>
      </c>
      <c r="T114" s="3">
        <v>0.27</v>
      </c>
      <c r="U114" s="17">
        <f t="shared" si="108"/>
        <v>0.294950778371556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0.379327659679024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308.333333333333</v>
      </c>
      <c r="AF114" s="1">
        <f t="shared" si="113"/>
        <v>11967476.8249299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27.9250967741936</v>
      </c>
      <c r="E115" s="12">
        <f t="shared" si="114"/>
        <v>28.9288064516129</v>
      </c>
      <c r="F115" s="8" t="s">
        <v>109</v>
      </c>
      <c r="G115" s="6">
        <v>9</v>
      </c>
      <c r="H115" s="11">
        <f t="shared" si="99"/>
        <v>27.9250967741936</v>
      </c>
      <c r="I115" s="11">
        <f t="shared" si="100"/>
        <v>301.075096774194</v>
      </c>
      <c r="J115" s="11">
        <f t="shared" si="101"/>
        <v>0.475432598605983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5.44582824900126</v>
      </c>
      <c r="P115" s="11">
        <f t="shared" si="104"/>
        <v>2.58912427598454</v>
      </c>
      <c r="Q115" s="15">
        <f t="shared" si="105"/>
        <v>1.16510592419304</v>
      </c>
      <c r="R115" s="11">
        <f t="shared" si="106"/>
        <v>1.24320825</v>
      </c>
      <c r="S115" s="16">
        <f t="shared" si="107"/>
        <v>0.937176795756499</v>
      </c>
      <c r="T115" s="3">
        <v>0.27</v>
      </c>
      <c r="U115" s="17">
        <f t="shared" si="108"/>
        <v>0.253037734854255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0.366690877058558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308.333333333333</v>
      </c>
      <c r="AF115" s="1">
        <f t="shared" si="113"/>
        <v>11568796.6883955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28.2899666666667</v>
      </c>
      <c r="E116" s="12">
        <f t="shared" si="114"/>
        <v>27.9250967741936</v>
      </c>
      <c r="F116" s="8" t="s">
        <v>109</v>
      </c>
      <c r="G116" s="6">
        <v>10</v>
      </c>
      <c r="H116" s="11">
        <f t="shared" si="99"/>
        <v>28.2899666666667</v>
      </c>
      <c r="I116" s="11">
        <f t="shared" si="100"/>
        <v>301.439966666667</v>
      </c>
      <c r="J116" s="11">
        <f t="shared" si="101"/>
        <v>0.494412549074566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5.61938897301672</v>
      </c>
      <c r="P116" s="11">
        <f t="shared" si="104"/>
        <v>2.7782964263907</v>
      </c>
      <c r="Q116" s="15">
        <f t="shared" si="105"/>
        <v>1.25023339187582</v>
      </c>
      <c r="R116" s="11">
        <f t="shared" si="106"/>
        <v>1.24320825</v>
      </c>
      <c r="S116" s="16">
        <f t="shared" si="107"/>
        <v>1.00565081664783</v>
      </c>
      <c r="T116" s="3">
        <v>0.27</v>
      </c>
      <c r="U116" s="17">
        <f t="shared" si="108"/>
        <v>0.271525720494913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0.372265004729216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308.333333333333</v>
      </c>
      <c r="AF116" s="1">
        <f t="shared" si="113"/>
        <v>11744655.8487168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23.1607096774194</v>
      </c>
      <c r="E117" s="12">
        <f t="shared" si="114"/>
        <v>28.2899666666667</v>
      </c>
      <c r="F117" s="8" t="s">
        <v>109</v>
      </c>
      <c r="G117" s="6">
        <v>11</v>
      </c>
      <c r="H117" s="11">
        <f t="shared" si="99"/>
        <v>23.1607096774194</v>
      </c>
      <c r="I117" s="11">
        <f t="shared" si="100"/>
        <v>296.310709677419</v>
      </c>
      <c r="J117" s="11">
        <f t="shared" si="101"/>
        <v>0.282655370454477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2.69903791929472</v>
      </c>
      <c r="O117" s="11">
        <f t="shared" si="115"/>
        <v>2.9047396273313</v>
      </c>
      <c r="P117" s="11">
        <f t="shared" si="104"/>
        <v>0.821040255437129</v>
      </c>
      <c r="Q117" s="15">
        <f t="shared" si="105"/>
        <v>0.369468114946708</v>
      </c>
      <c r="R117" s="11">
        <f t="shared" si="106"/>
        <v>1.24320825</v>
      </c>
      <c r="S117" s="16">
        <f t="shared" si="107"/>
        <v>0.29718923997384</v>
      </c>
      <c r="T117" s="3">
        <v>0.27</v>
      </c>
      <c r="U117" s="17">
        <f t="shared" si="108"/>
        <v>0.0802410947929369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0.29939269008007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308.333333333333</v>
      </c>
      <c r="AF117" s="1">
        <f t="shared" si="113"/>
        <v>9445594.03634966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18.9854666666667</v>
      </c>
      <c r="E118" s="12">
        <f t="shared" si="114"/>
        <v>23.1607096774194</v>
      </c>
      <c r="F118" s="8" t="s">
        <v>111</v>
      </c>
      <c r="G118" s="6">
        <v>12</v>
      </c>
      <c r="H118" s="11">
        <f t="shared" si="99"/>
        <v>18.9854666666667</v>
      </c>
      <c r="I118" s="11">
        <f t="shared" si="100"/>
        <v>292.135466666667</v>
      </c>
      <c r="J118" s="11">
        <f t="shared" si="101"/>
        <v>0.176723702287818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4.84638437189417</v>
      </c>
      <c r="P118" s="11">
        <f t="shared" si="104"/>
        <v>0.856470988910957</v>
      </c>
      <c r="Q118" s="15">
        <f t="shared" si="105"/>
        <v>0.385411945009931</v>
      </c>
      <c r="R118" s="11">
        <f t="shared" si="106"/>
        <v>1.24320825</v>
      </c>
      <c r="S118" s="16">
        <f t="shared" si="107"/>
        <v>0.310013985999474</v>
      </c>
      <c r="T118" s="3">
        <v>0.27</v>
      </c>
      <c r="U118" s="17">
        <f t="shared" si="108"/>
        <v>0.0837037762198581</v>
      </c>
      <c r="V118" s="3">
        <v>220.1</v>
      </c>
      <c r="W118" s="19">
        <v>12.1</v>
      </c>
      <c r="X118" s="19">
        <v>4.5</v>
      </c>
      <c r="Y118" s="19">
        <v>1.5</v>
      </c>
      <c r="Z118" s="19">
        <v>6.8</v>
      </c>
      <c r="AA118" s="3">
        <v>30.2</v>
      </c>
      <c r="AB118" s="2">
        <f t="shared" si="109"/>
        <v>0.300436688530287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308.333333333333</v>
      </c>
      <c r="AF118" s="1">
        <f t="shared" si="113"/>
        <v>9478531.33195527</v>
      </c>
      <c r="AG118" s="1">
        <f>SUM(AF107:AF118)</f>
        <v>121707854.235045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15.222064516129</v>
      </c>
      <c r="E119" s="12">
        <f t="shared" si="114"/>
        <v>18.9854666666667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14.2702903225806</v>
      </c>
      <c r="E123" s="8"/>
      <c r="F123" s="8"/>
      <c r="G123" s="6">
        <v>1</v>
      </c>
      <c r="H123" s="11">
        <f t="shared" ref="H123:H134" si="116">E124</f>
        <v>14.2702903225806</v>
      </c>
      <c r="I123" s="11">
        <f t="shared" ref="I123:I134" si="117">H123+273.15</f>
        <v>287.420290322581</v>
      </c>
      <c r="J123" s="11">
        <f t="shared" ref="J123:J134" si="118">EXP(($C$18*(I123-$C$16))/($C$19*I123*$C$16))</f>
        <v>0.102289629745847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0.0533154008161304</v>
      </c>
      <c r="Q123" s="15">
        <f t="shared" ref="Q123:Q134" si="122">P123*$B$125</f>
        <v>0.0138620042121939</v>
      </c>
      <c r="R123" s="11">
        <f t="shared" ref="R123:R134" si="123">L123*$B$125</f>
        <v>0.1355172</v>
      </c>
      <c r="S123" s="16">
        <f t="shared" ref="S123:S134" si="124">Q123/R123</f>
        <v>0.102289629745847</v>
      </c>
      <c r="T123" s="3">
        <v>0.01</v>
      </c>
      <c r="U123" s="17">
        <f t="shared" ref="U123:U134" si="125">S123*T123</f>
        <v>0.00102289629745847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0.00651289629745847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8.5</v>
      </c>
      <c r="AX123" s="1">
        <f t="shared" ref="AX123:AX134" si="132">AW123*10000*AV123*0.67*AU123*AT123</f>
        <v>5026.46093234444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13.3060967741935</v>
      </c>
      <c r="E124" s="12">
        <f t="shared" ref="E124:E135" si="133">D123</f>
        <v>14.2702903225806</v>
      </c>
      <c r="F124" s="8" t="s">
        <v>109</v>
      </c>
      <c r="G124" s="6">
        <v>2</v>
      </c>
      <c r="H124" s="11">
        <f t="shared" si="116"/>
        <v>13.3060967741935</v>
      </c>
      <c r="I124" s="11">
        <f t="shared" si="117"/>
        <v>286.456096774193</v>
      </c>
      <c r="J124" s="11">
        <f t="shared" si="118"/>
        <v>0.0912663485539359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0.98912459918387</v>
      </c>
      <c r="P124" s="11">
        <f t="shared" si="121"/>
        <v>0.0902737904323872</v>
      </c>
      <c r="Q124" s="15">
        <f t="shared" si="122"/>
        <v>0.0234711855124207</v>
      </c>
      <c r="R124" s="11">
        <f t="shared" si="123"/>
        <v>0.1355172</v>
      </c>
      <c r="S124" s="16">
        <f t="shared" si="124"/>
        <v>0.173197096106034</v>
      </c>
      <c r="T124" s="3">
        <v>0.01</v>
      </c>
      <c r="U124" s="17">
        <f t="shared" si="125"/>
        <v>0.00173197096106034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0.00722197096106034</v>
      </c>
      <c r="AU124" s="24">
        <f t="shared" si="129"/>
        <v>52.122</v>
      </c>
      <c r="AV124" s="1">
        <f t="shared" si="130"/>
        <v>0.26</v>
      </c>
      <c r="AW124" s="2">
        <f t="shared" si="131"/>
        <v>8.5</v>
      </c>
      <c r="AX124" s="1">
        <f t="shared" si="132"/>
        <v>5573.70380739235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17.8851071428571</v>
      </c>
      <c r="E125" s="12">
        <f t="shared" si="133"/>
        <v>13.3060967741935</v>
      </c>
      <c r="F125" s="8" t="s">
        <v>109</v>
      </c>
      <c r="G125" s="6">
        <v>3</v>
      </c>
      <c r="H125" s="11">
        <f t="shared" si="116"/>
        <v>17.8851071428571</v>
      </c>
      <c r="I125" s="11">
        <f t="shared" si="117"/>
        <v>291.035107142857</v>
      </c>
      <c r="J125" s="11">
        <f t="shared" si="118"/>
        <v>0.155799972255308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1.42007080875148</v>
      </c>
      <c r="P125" s="11">
        <f t="shared" si="121"/>
        <v>0.221246992604054</v>
      </c>
      <c r="Q125" s="15">
        <f t="shared" si="122"/>
        <v>0.0575242180770541</v>
      </c>
      <c r="R125" s="11">
        <f t="shared" si="123"/>
        <v>0.1355172</v>
      </c>
      <c r="S125" s="16">
        <f t="shared" si="124"/>
        <v>0.424479092521496</v>
      </c>
      <c r="T125" s="3">
        <v>0.01</v>
      </c>
      <c r="U125" s="17">
        <f t="shared" si="125"/>
        <v>0.00424479092521496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0.014194790925215</v>
      </c>
      <c r="AU125" s="24">
        <f t="shared" si="129"/>
        <v>52.122</v>
      </c>
      <c r="AV125" s="1">
        <f t="shared" si="130"/>
        <v>0.26</v>
      </c>
      <c r="AW125" s="2">
        <f t="shared" si="131"/>
        <v>8.5</v>
      </c>
      <c r="AX125" s="1">
        <f t="shared" si="132"/>
        <v>10955.1202367882</v>
      </c>
    </row>
    <row r="126" s="1" customFormat="1" ht="16.8" spans="1:50">
      <c r="A126" s="6"/>
      <c r="B126" s="6"/>
      <c r="C126" s="8">
        <v>3</v>
      </c>
      <c r="D126" s="9">
        <v>20.2996774193548</v>
      </c>
      <c r="E126" s="12">
        <f t="shared" si="133"/>
        <v>17.8851071428571</v>
      </c>
      <c r="F126" s="8" t="s">
        <v>109</v>
      </c>
      <c r="G126" s="6">
        <v>4</v>
      </c>
      <c r="H126" s="11">
        <f t="shared" si="116"/>
        <v>20.2996774193548</v>
      </c>
      <c r="I126" s="11">
        <f t="shared" si="117"/>
        <v>293.449677419355</v>
      </c>
      <c r="J126" s="11">
        <f t="shared" si="118"/>
        <v>0.205173135042651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1.72004381614743</v>
      </c>
      <c r="P126" s="11">
        <f t="shared" si="121"/>
        <v>0.352906782169693</v>
      </c>
      <c r="Q126" s="15">
        <f t="shared" si="122"/>
        <v>0.0917557633641202</v>
      </c>
      <c r="R126" s="11">
        <f t="shared" si="123"/>
        <v>0.1355172</v>
      </c>
      <c r="S126" s="16">
        <f t="shared" si="124"/>
        <v>0.677078358792244</v>
      </c>
      <c r="T126" s="3">
        <v>0.01</v>
      </c>
      <c r="U126" s="17">
        <f t="shared" si="125"/>
        <v>0.00677078358792244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0.0167207835879224</v>
      </c>
      <c r="AU126" s="24">
        <f t="shared" si="129"/>
        <v>52.122</v>
      </c>
      <c r="AV126" s="1">
        <f t="shared" si="130"/>
        <v>0.26</v>
      </c>
      <c r="AW126" s="2">
        <f t="shared" si="131"/>
        <v>8.5</v>
      </c>
      <c r="AX126" s="1">
        <f t="shared" si="132"/>
        <v>12904.6067408867</v>
      </c>
    </row>
    <row r="127" s="1" customFormat="1" ht="16.8" spans="1:50">
      <c r="A127" s="6"/>
      <c r="B127" s="6"/>
      <c r="C127" s="8">
        <v>4</v>
      </c>
      <c r="D127" s="9">
        <v>22.7146666666667</v>
      </c>
      <c r="E127" s="12">
        <f t="shared" si="133"/>
        <v>20.2996774193548</v>
      </c>
      <c r="F127" s="8" t="s">
        <v>109</v>
      </c>
      <c r="G127" s="6">
        <v>5</v>
      </c>
      <c r="H127" s="11">
        <f t="shared" si="116"/>
        <v>22.7146666666667</v>
      </c>
      <c r="I127" s="11">
        <f t="shared" si="117"/>
        <v>295.864666666667</v>
      </c>
      <c r="J127" s="11">
        <f t="shared" si="118"/>
        <v>0.268993935295991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1.29878018227885</v>
      </c>
      <c r="O127" s="11">
        <f t="shared" si="134"/>
        <v>0.589576851698887</v>
      </c>
      <c r="P127" s="11">
        <f t="shared" si="121"/>
        <v>0.158592597497904</v>
      </c>
      <c r="Q127" s="15">
        <f t="shared" si="122"/>
        <v>0.0412340753494551</v>
      </c>
      <c r="R127" s="11">
        <f t="shared" si="123"/>
        <v>0.1355172</v>
      </c>
      <c r="S127" s="16">
        <f t="shared" si="124"/>
        <v>0.304271895740578</v>
      </c>
      <c r="T127" s="3">
        <v>0.01</v>
      </c>
      <c r="U127" s="17">
        <f t="shared" si="125"/>
        <v>0.00304271895740578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0.0129927189574058</v>
      </c>
      <c r="AU127" s="24">
        <f t="shared" si="129"/>
        <v>52.122</v>
      </c>
      <c r="AV127" s="1">
        <f t="shared" si="130"/>
        <v>0.26</v>
      </c>
      <c r="AW127" s="2">
        <f t="shared" si="131"/>
        <v>8.5</v>
      </c>
      <c r="AX127" s="1">
        <f t="shared" si="132"/>
        <v>10027.3966084515</v>
      </c>
    </row>
    <row r="128" s="1" customFormat="1" ht="16.8" spans="1:50">
      <c r="A128" s="6"/>
      <c r="B128" s="6"/>
      <c r="C128" s="8">
        <v>5</v>
      </c>
      <c r="D128" s="9">
        <v>27.5012580645161</v>
      </c>
      <c r="E128" s="12">
        <f t="shared" si="133"/>
        <v>22.7146666666667</v>
      </c>
      <c r="F128" s="8" t="s">
        <v>111</v>
      </c>
      <c r="G128" s="6">
        <v>6</v>
      </c>
      <c r="H128" s="11">
        <f t="shared" si="116"/>
        <v>27.5012580645161</v>
      </c>
      <c r="I128" s="11">
        <f t="shared" si="117"/>
        <v>300.651258064516</v>
      </c>
      <c r="J128" s="11">
        <f t="shared" si="118"/>
        <v>0.454243857969976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0.952204254200983</v>
      </c>
      <c r="P128" s="11">
        <f t="shared" si="121"/>
        <v>0.432532934003678</v>
      </c>
      <c r="Q128" s="15">
        <f t="shared" si="122"/>
        <v>0.112458562840956</v>
      </c>
      <c r="R128" s="11">
        <f t="shared" si="123"/>
        <v>0.1355172</v>
      </c>
      <c r="S128" s="16">
        <f t="shared" si="124"/>
        <v>0.829847154759369</v>
      </c>
      <c r="T128" s="3">
        <v>0.01</v>
      </c>
      <c r="U128" s="17">
        <f t="shared" si="125"/>
        <v>0.00829847154759369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0.0231984715475937</v>
      </c>
      <c r="AU128" s="24">
        <f t="shared" si="129"/>
        <v>52.122</v>
      </c>
      <c r="AV128" s="1">
        <f t="shared" si="130"/>
        <v>0.26</v>
      </c>
      <c r="AW128" s="2">
        <f t="shared" si="131"/>
        <v>8.5</v>
      </c>
      <c r="AX128" s="1">
        <f t="shared" si="132"/>
        <v>17903.8949183925</v>
      </c>
    </row>
    <row r="129" s="1" customFormat="1" ht="16.8" spans="1:50">
      <c r="A129" s="6"/>
      <c r="B129" s="6"/>
      <c r="C129" s="8">
        <v>6</v>
      </c>
      <c r="D129" s="9">
        <v>27.7665333333333</v>
      </c>
      <c r="E129" s="12">
        <f t="shared" si="133"/>
        <v>27.5012580645161</v>
      </c>
      <c r="F129" s="8" t="s">
        <v>109</v>
      </c>
      <c r="G129" s="6">
        <v>7</v>
      </c>
      <c r="H129" s="11">
        <f t="shared" si="116"/>
        <v>27.7665333333333</v>
      </c>
      <c r="I129" s="11">
        <f t="shared" si="117"/>
        <v>300.916533333333</v>
      </c>
      <c r="J129" s="11">
        <f t="shared" si="118"/>
        <v>0.467399340475795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1.0408913201973</v>
      </c>
      <c r="P129" s="11">
        <f t="shared" si="121"/>
        <v>0.486511916567199</v>
      </c>
      <c r="Q129" s="15">
        <f t="shared" si="122"/>
        <v>0.126493098307472</v>
      </c>
      <c r="R129" s="11">
        <f t="shared" si="123"/>
        <v>0.1355172</v>
      </c>
      <c r="S129" s="16">
        <f t="shared" si="124"/>
        <v>0.933409916287171</v>
      </c>
      <c r="T129" s="3">
        <v>0.01</v>
      </c>
      <c r="U129" s="17">
        <f t="shared" si="125"/>
        <v>0.00933409916287171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0.0242340991628717</v>
      </c>
      <c r="AU129" s="24">
        <f t="shared" si="129"/>
        <v>52.122</v>
      </c>
      <c r="AV129" s="1">
        <f t="shared" si="130"/>
        <v>0.26</v>
      </c>
      <c r="AW129" s="2">
        <f t="shared" si="131"/>
        <v>8.5</v>
      </c>
      <c r="AX129" s="1">
        <f t="shared" si="132"/>
        <v>18703.1617132105</v>
      </c>
    </row>
    <row r="130" s="1" customFormat="1" ht="16.8" spans="1:50">
      <c r="A130" s="6"/>
      <c r="B130" s="6"/>
      <c r="C130" s="8">
        <v>7</v>
      </c>
      <c r="D130" s="9">
        <v>28.9288064516129</v>
      </c>
      <c r="E130" s="12">
        <f t="shared" si="133"/>
        <v>27.7665333333333</v>
      </c>
      <c r="F130" s="8" t="s">
        <v>109</v>
      </c>
      <c r="G130" s="6">
        <v>8</v>
      </c>
      <c r="H130" s="11">
        <f t="shared" si="116"/>
        <v>28.9288064516129</v>
      </c>
      <c r="I130" s="11">
        <f t="shared" si="117"/>
        <v>302.078806451613</v>
      </c>
      <c r="J130" s="11">
        <f t="shared" si="118"/>
        <v>0.529366313862094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1.0755994036301</v>
      </c>
      <c r="P130" s="11">
        <f t="shared" si="121"/>
        <v>0.569386091491935</v>
      </c>
      <c r="Q130" s="15">
        <f t="shared" si="122"/>
        <v>0.148040383787903</v>
      </c>
      <c r="R130" s="11">
        <f t="shared" si="123"/>
        <v>0.1355172</v>
      </c>
      <c r="S130" s="16">
        <f t="shared" si="124"/>
        <v>1.09241029026502</v>
      </c>
      <c r="T130" s="3">
        <v>0.01</v>
      </c>
      <c r="U130" s="17">
        <f t="shared" si="125"/>
        <v>0.0109241029026502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0.0258241029026502</v>
      </c>
      <c r="AU130" s="24">
        <f t="shared" si="129"/>
        <v>52.122</v>
      </c>
      <c r="AV130" s="1">
        <f t="shared" si="130"/>
        <v>0.26</v>
      </c>
      <c r="AW130" s="2">
        <f t="shared" si="131"/>
        <v>8.5</v>
      </c>
      <c r="AX130" s="1">
        <f t="shared" si="132"/>
        <v>19930.2796213211</v>
      </c>
    </row>
    <row r="131" s="1" customFormat="1" ht="16.8" spans="1:50">
      <c r="A131" s="6"/>
      <c r="B131" s="6"/>
      <c r="C131" s="8">
        <v>8</v>
      </c>
      <c r="D131" s="9">
        <v>27.9250967741936</v>
      </c>
      <c r="E131" s="12">
        <f t="shared" si="133"/>
        <v>28.9288064516129</v>
      </c>
      <c r="F131" s="8" t="s">
        <v>109</v>
      </c>
      <c r="G131" s="6">
        <v>9</v>
      </c>
      <c r="H131" s="11">
        <f t="shared" si="116"/>
        <v>27.9250967741936</v>
      </c>
      <c r="I131" s="11">
        <f t="shared" si="117"/>
        <v>301.075096774194</v>
      </c>
      <c r="J131" s="11">
        <f t="shared" si="118"/>
        <v>0.475432598605983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1.02743331213817</v>
      </c>
      <c r="P131" s="11">
        <f t="shared" si="121"/>
        <v>0.488475289484202</v>
      </c>
      <c r="Q131" s="15">
        <f t="shared" si="122"/>
        <v>0.127003575265893</v>
      </c>
      <c r="R131" s="11">
        <f t="shared" si="123"/>
        <v>0.1355172</v>
      </c>
      <c r="S131" s="16">
        <f t="shared" si="124"/>
        <v>0.937176795756499</v>
      </c>
      <c r="T131" s="3">
        <v>0.01</v>
      </c>
      <c r="U131" s="17">
        <f t="shared" si="125"/>
        <v>0.00937176795756499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0.024271767957565</v>
      </c>
      <c r="AU131" s="24">
        <f t="shared" si="129"/>
        <v>52.122</v>
      </c>
      <c r="AV131" s="1">
        <f t="shared" si="130"/>
        <v>0.26</v>
      </c>
      <c r="AW131" s="2">
        <f t="shared" si="131"/>
        <v>8.5</v>
      </c>
      <c r="AX131" s="1">
        <f t="shared" si="132"/>
        <v>18732.2333759926</v>
      </c>
    </row>
    <row r="132" s="1" customFormat="1" ht="16.8" spans="1:50">
      <c r="A132" s="6"/>
      <c r="B132" s="6"/>
      <c r="C132" s="8">
        <v>9</v>
      </c>
      <c r="D132" s="9">
        <v>28.2899666666667</v>
      </c>
      <c r="E132" s="12">
        <f t="shared" si="133"/>
        <v>27.9250967741936</v>
      </c>
      <c r="F132" s="8" t="s">
        <v>109</v>
      </c>
      <c r="G132" s="6">
        <v>10</v>
      </c>
      <c r="H132" s="11">
        <f t="shared" si="116"/>
        <v>28.2899666666667</v>
      </c>
      <c r="I132" s="11">
        <f t="shared" si="117"/>
        <v>301.439966666667</v>
      </c>
      <c r="J132" s="11">
        <f t="shared" si="118"/>
        <v>0.494412549074566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1.06017802265397</v>
      </c>
      <c r="P132" s="11">
        <f t="shared" si="121"/>
        <v>0.52416531865318</v>
      </c>
      <c r="Q132" s="15">
        <f t="shared" si="122"/>
        <v>0.136282982849827</v>
      </c>
      <c r="R132" s="11">
        <f t="shared" si="123"/>
        <v>0.1355172</v>
      </c>
      <c r="S132" s="16">
        <f t="shared" si="124"/>
        <v>1.00565081664783</v>
      </c>
      <c r="T132" s="3">
        <v>0.01</v>
      </c>
      <c r="U132" s="17">
        <f t="shared" si="125"/>
        <v>0.0100565081664783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0.01</v>
      </c>
      <c r="AF132" s="3">
        <v>0.49</v>
      </c>
      <c r="AG132" s="17">
        <f t="shared" si="126"/>
        <v>0.0049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0.02</v>
      </c>
      <c r="AR132" s="3">
        <v>0.5</v>
      </c>
      <c r="AS132" s="3">
        <f t="shared" si="127"/>
        <v>0.01</v>
      </c>
      <c r="AT132" s="2">
        <f t="shared" si="128"/>
        <v>0.0249565081664783</v>
      </c>
      <c r="AU132" s="24">
        <f t="shared" si="129"/>
        <v>52.122</v>
      </c>
      <c r="AV132" s="1">
        <f t="shared" si="130"/>
        <v>0.26</v>
      </c>
      <c r="AW132" s="2">
        <f t="shared" si="131"/>
        <v>8.5</v>
      </c>
      <c r="AX132" s="1">
        <f t="shared" si="132"/>
        <v>19260.6956378977</v>
      </c>
    </row>
    <row r="133" s="1" customFormat="1" ht="16.8" spans="1:50">
      <c r="A133" s="6"/>
      <c r="B133" s="6"/>
      <c r="C133" s="8">
        <v>10</v>
      </c>
      <c r="D133" s="9">
        <v>23.1607096774194</v>
      </c>
      <c r="E133" s="12">
        <f t="shared" si="133"/>
        <v>28.2899666666667</v>
      </c>
      <c r="F133" s="8" t="s">
        <v>109</v>
      </c>
      <c r="G133" s="6">
        <v>11</v>
      </c>
      <c r="H133" s="11">
        <f t="shared" si="116"/>
        <v>23.1607096774194</v>
      </c>
      <c r="I133" s="11">
        <f t="shared" si="117"/>
        <v>296.310709677419</v>
      </c>
      <c r="J133" s="11">
        <f t="shared" si="118"/>
        <v>0.282655370454477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0.509212068800748</v>
      </c>
      <c r="O133" s="11">
        <f t="shared" si="134"/>
        <v>0.548020635200039</v>
      </c>
      <c r="P133" s="11">
        <f t="shared" si="121"/>
        <v>0.154900975659165</v>
      </c>
      <c r="Q133" s="15">
        <f t="shared" si="122"/>
        <v>0.0402742536713829</v>
      </c>
      <c r="R133" s="11">
        <f t="shared" si="123"/>
        <v>0.1355172</v>
      </c>
      <c r="S133" s="16">
        <f t="shared" si="124"/>
        <v>0.29718923997384</v>
      </c>
      <c r="T133" s="3">
        <v>0.01</v>
      </c>
      <c r="U133" s="17">
        <f t="shared" si="125"/>
        <v>0.0029718923997384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0.0129218923997384</v>
      </c>
      <c r="AU133" s="24">
        <f t="shared" si="129"/>
        <v>52.122</v>
      </c>
      <c r="AV133" s="1">
        <f t="shared" si="130"/>
        <v>0.26</v>
      </c>
      <c r="AW133" s="2">
        <f t="shared" si="131"/>
        <v>8.5</v>
      </c>
      <c r="AX133" s="1">
        <f t="shared" si="132"/>
        <v>9972.73476388526</v>
      </c>
    </row>
    <row r="134" s="1" customFormat="1" ht="16.8" spans="1:51">
      <c r="A134" s="6"/>
      <c r="B134" s="6"/>
      <c r="C134" s="8">
        <v>11</v>
      </c>
      <c r="D134" s="9">
        <v>18.9854666666667</v>
      </c>
      <c r="E134" s="12">
        <f t="shared" si="133"/>
        <v>23.1607096774194</v>
      </c>
      <c r="F134" s="8" t="s">
        <v>111</v>
      </c>
      <c r="G134" s="6">
        <v>12</v>
      </c>
      <c r="H134" s="11">
        <f t="shared" si="116"/>
        <v>18.9854666666667</v>
      </c>
      <c r="I134" s="11">
        <f t="shared" si="117"/>
        <v>292.135466666667</v>
      </c>
      <c r="J134" s="11">
        <f t="shared" si="118"/>
        <v>0.176723702287818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0.914339659540874</v>
      </c>
      <c r="P134" s="11">
        <f t="shared" si="121"/>
        <v>0.161585489782646</v>
      </c>
      <c r="Q134" s="15">
        <f t="shared" si="122"/>
        <v>0.042012227343488</v>
      </c>
      <c r="R134" s="11">
        <f t="shared" si="123"/>
        <v>0.1355172</v>
      </c>
      <c r="S134" s="16">
        <f t="shared" si="124"/>
        <v>0.310013985999474</v>
      </c>
      <c r="T134" s="3">
        <v>0.01</v>
      </c>
      <c r="U134" s="17">
        <f t="shared" si="125"/>
        <v>0.00310013985999474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0.015</v>
      </c>
      <c r="AR134" s="3">
        <v>0.5</v>
      </c>
      <c r="AS134" s="3">
        <f t="shared" si="127"/>
        <v>0.0075</v>
      </c>
      <c r="AT134" s="2">
        <f t="shared" si="128"/>
        <v>0.0130501398599947</v>
      </c>
      <c r="AU134" s="24">
        <f t="shared" si="129"/>
        <v>52.122</v>
      </c>
      <c r="AV134" s="1">
        <f t="shared" si="130"/>
        <v>0.26</v>
      </c>
      <c r="AW134" s="2">
        <f t="shared" si="131"/>
        <v>8.5</v>
      </c>
      <c r="AX134" s="1">
        <f t="shared" si="132"/>
        <v>10071.7123645116</v>
      </c>
      <c r="AY134" s="1">
        <f>SUM(AX123:AX134)</f>
        <v>159062.000721074</v>
      </c>
    </row>
    <row r="135" s="1" customFormat="1" ht="16.8" spans="1:46">
      <c r="A135" s="6"/>
      <c r="B135" s="6"/>
      <c r="C135" s="8">
        <v>12</v>
      </c>
      <c r="D135" s="9">
        <v>15.222064516129</v>
      </c>
      <c r="E135" s="12">
        <f t="shared" si="133"/>
        <v>18.9854666666667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14.2702903225806</v>
      </c>
      <c r="E139" s="8"/>
      <c r="F139" s="8"/>
      <c r="G139" s="6">
        <v>1</v>
      </c>
      <c r="H139" s="11">
        <f t="shared" ref="H139:H150" si="135">E140</f>
        <v>14.2702903225806</v>
      </c>
      <c r="I139" s="11">
        <f t="shared" ref="I139:I150" si="136">H139+273.15</f>
        <v>287.420290322581</v>
      </c>
      <c r="J139" s="11">
        <f t="shared" ref="J139:J150" si="137">EXP(($C$18*(I139-$C$16))/($C$19*I139*$C$16))</f>
        <v>0.102289629745847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0.0291218575886427</v>
      </c>
      <c r="Q139" s="15">
        <f t="shared" ref="Q139:Q150" si="141">P139*$B$125</f>
        <v>0.00757168297304709</v>
      </c>
      <c r="R139" s="11">
        <f t="shared" ref="R139:R150" si="142">L139*$B$125</f>
        <v>0.074022</v>
      </c>
      <c r="S139" s="16">
        <f t="shared" ref="S139:S150" si="143">Q139/R139</f>
        <v>0.102289629745847</v>
      </c>
      <c r="T139" s="3">
        <v>0.01</v>
      </c>
      <c r="U139" s="17">
        <f t="shared" ref="U139:U150" si="144">S139*T139</f>
        <v>0.00102289629745847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0.00651289629745847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13.3060967741935</v>
      </c>
      <c r="E140" s="12">
        <f t="shared" ref="E140:E151" si="154">D139</f>
        <v>14.2702903225806</v>
      </c>
      <c r="F140" s="8" t="s">
        <v>109</v>
      </c>
      <c r="G140" s="6">
        <v>2</v>
      </c>
      <c r="H140" s="11">
        <f t="shared" si="135"/>
        <v>13.3060967741935</v>
      </c>
      <c r="I140" s="11">
        <f t="shared" si="136"/>
        <v>286.456096774193</v>
      </c>
      <c r="J140" s="11">
        <f t="shared" si="137"/>
        <v>0.0912663485539359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0.540278142411357</v>
      </c>
      <c r="P140" s="11">
        <f t="shared" si="140"/>
        <v>0.049309213261388</v>
      </c>
      <c r="Q140" s="15">
        <f t="shared" si="141"/>
        <v>0.0128203954479609</v>
      </c>
      <c r="R140" s="11">
        <f t="shared" si="142"/>
        <v>0.074022</v>
      </c>
      <c r="S140" s="16">
        <f t="shared" si="143"/>
        <v>0.173197096106034</v>
      </c>
      <c r="T140" s="3">
        <v>0.01</v>
      </c>
      <c r="U140" s="17">
        <f t="shared" si="144"/>
        <v>0.00173197096106034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0.00722197096106034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17.8851071428571</v>
      </c>
      <c r="E141" s="12">
        <f t="shared" si="154"/>
        <v>13.3060967741935</v>
      </c>
      <c r="F141" s="8" t="s">
        <v>109</v>
      </c>
      <c r="G141" s="6">
        <v>3</v>
      </c>
      <c r="H141" s="11">
        <f t="shared" si="135"/>
        <v>17.8851071428571</v>
      </c>
      <c r="I141" s="11">
        <f t="shared" si="136"/>
        <v>291.035107142857</v>
      </c>
      <c r="J141" s="11">
        <f t="shared" si="137"/>
        <v>0.155799972255308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0.775668929149969</v>
      </c>
      <c r="P141" s="11">
        <f t="shared" si="140"/>
        <v>0.12084919764087</v>
      </c>
      <c r="Q141" s="15">
        <f t="shared" si="141"/>
        <v>0.0314207913866262</v>
      </c>
      <c r="R141" s="11">
        <f t="shared" si="142"/>
        <v>0.074022</v>
      </c>
      <c r="S141" s="16">
        <f t="shared" si="143"/>
        <v>0.424479092521496</v>
      </c>
      <c r="T141" s="3">
        <v>0.01</v>
      </c>
      <c r="U141" s="17">
        <f t="shared" si="144"/>
        <v>0.00424479092521496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0.014194790925215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ht="16.8" spans="1:53">
      <c r="A142" s="6"/>
      <c r="B142" s="6"/>
      <c r="C142" s="8">
        <v>3</v>
      </c>
      <c r="D142" s="9">
        <v>20.2996774193548</v>
      </c>
      <c r="E142" s="12">
        <f t="shared" si="154"/>
        <v>17.8851071428571</v>
      </c>
      <c r="F142" s="8" t="s">
        <v>109</v>
      </c>
      <c r="G142" s="6">
        <v>4</v>
      </c>
      <c r="H142" s="11">
        <f t="shared" si="135"/>
        <v>20.2996774193548</v>
      </c>
      <c r="I142" s="11">
        <f t="shared" si="136"/>
        <v>293.449677419355</v>
      </c>
      <c r="J142" s="11">
        <f t="shared" si="137"/>
        <v>0.205173135042651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0.9395197315091</v>
      </c>
      <c r="P142" s="11">
        <f t="shared" si="140"/>
        <v>0.192764208748152</v>
      </c>
      <c r="Q142" s="15">
        <f t="shared" si="141"/>
        <v>0.0501186942745195</v>
      </c>
      <c r="R142" s="11">
        <f t="shared" si="142"/>
        <v>0.074022</v>
      </c>
      <c r="S142" s="16">
        <f t="shared" si="143"/>
        <v>0.677078358792244</v>
      </c>
      <c r="T142" s="3">
        <v>0.01</v>
      </c>
      <c r="U142" s="17">
        <f t="shared" si="144"/>
        <v>0.00677078358792244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0.0167207835879224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ht="16.8" spans="1:53">
      <c r="A143" s="6"/>
      <c r="B143" s="6"/>
      <c r="C143" s="8">
        <v>4</v>
      </c>
      <c r="D143" s="9">
        <v>22.7146666666667</v>
      </c>
      <c r="E143" s="12">
        <f t="shared" si="154"/>
        <v>20.2996774193548</v>
      </c>
      <c r="F143" s="8" t="s">
        <v>109</v>
      </c>
      <c r="G143" s="6">
        <v>5</v>
      </c>
      <c r="H143" s="11">
        <f t="shared" si="135"/>
        <v>22.7146666666667</v>
      </c>
      <c r="I143" s="11">
        <f t="shared" si="136"/>
        <v>295.864666666667</v>
      </c>
      <c r="J143" s="11">
        <f t="shared" si="137"/>
        <v>0.268993935295991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0.7094177466229</v>
      </c>
      <c r="O143" s="11">
        <f t="shared" si="155"/>
        <v>0.322037776138047</v>
      </c>
      <c r="P143" s="11">
        <f t="shared" si="140"/>
        <v>0.0866262087173427</v>
      </c>
      <c r="Q143" s="15">
        <f t="shared" si="141"/>
        <v>0.0225228142665091</v>
      </c>
      <c r="R143" s="11">
        <f t="shared" si="142"/>
        <v>0.074022</v>
      </c>
      <c r="S143" s="16">
        <f t="shared" si="143"/>
        <v>0.304271895740578</v>
      </c>
      <c r="T143" s="3">
        <v>0.01</v>
      </c>
      <c r="U143" s="17">
        <f t="shared" si="144"/>
        <v>0.00304271895740578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0.0129927189574058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ht="16.8" spans="1:53">
      <c r="A144" s="6"/>
      <c r="B144" s="6"/>
      <c r="C144" s="8">
        <v>5</v>
      </c>
      <c r="D144" s="9">
        <v>27.5012580645161</v>
      </c>
      <c r="E144" s="12">
        <f t="shared" si="154"/>
        <v>22.7146666666667</v>
      </c>
      <c r="F144" s="8" t="s">
        <v>111</v>
      </c>
      <c r="G144" s="6">
        <v>6</v>
      </c>
      <c r="H144" s="11">
        <f t="shared" si="135"/>
        <v>27.5012580645161</v>
      </c>
      <c r="I144" s="11">
        <f t="shared" si="136"/>
        <v>300.651258064516</v>
      </c>
      <c r="J144" s="11">
        <f t="shared" si="137"/>
        <v>0.454243857969976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0.520111567420705</v>
      </c>
      <c r="P144" s="11">
        <f t="shared" si="140"/>
        <v>0.236257484959992</v>
      </c>
      <c r="Q144" s="15">
        <f t="shared" si="141"/>
        <v>0.061426946089598</v>
      </c>
      <c r="R144" s="11">
        <f t="shared" si="142"/>
        <v>0.074022</v>
      </c>
      <c r="S144" s="16">
        <f t="shared" si="143"/>
        <v>0.829847154759369</v>
      </c>
      <c r="T144" s="3">
        <v>0.01</v>
      </c>
      <c r="U144" s="17">
        <f t="shared" si="144"/>
        <v>0.00829847154759369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0.0231984715475937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ht="16.8" spans="1:53">
      <c r="A145" s="6"/>
      <c r="B145" s="6"/>
      <c r="C145" s="8">
        <v>6</v>
      </c>
      <c r="D145" s="9">
        <v>27.7665333333333</v>
      </c>
      <c r="E145" s="12">
        <f t="shared" si="154"/>
        <v>27.5012580645161</v>
      </c>
      <c r="F145" s="8" t="s">
        <v>109</v>
      </c>
      <c r="G145" s="6">
        <v>7</v>
      </c>
      <c r="H145" s="11">
        <f t="shared" si="135"/>
        <v>27.7665333333333</v>
      </c>
      <c r="I145" s="11">
        <f t="shared" si="136"/>
        <v>300.916533333333</v>
      </c>
      <c r="J145" s="11">
        <f t="shared" si="137"/>
        <v>0.467399340475795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0.568554082460712</v>
      </c>
      <c r="P145" s="11">
        <f t="shared" si="140"/>
        <v>0.265741803166958</v>
      </c>
      <c r="Q145" s="15">
        <f t="shared" si="141"/>
        <v>0.069092868823409</v>
      </c>
      <c r="R145" s="11">
        <f t="shared" si="142"/>
        <v>0.074022</v>
      </c>
      <c r="S145" s="16">
        <f t="shared" si="143"/>
        <v>0.933409916287171</v>
      </c>
      <c r="T145" s="3">
        <v>0.01</v>
      </c>
      <c r="U145" s="17">
        <f t="shared" si="144"/>
        <v>0.00933409916287171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0.0242340991628717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ht="16.8" spans="1:53">
      <c r="A146" s="6"/>
      <c r="B146" s="6"/>
      <c r="C146" s="8">
        <v>7</v>
      </c>
      <c r="D146" s="9">
        <v>28.9288064516129</v>
      </c>
      <c r="E146" s="12">
        <f t="shared" si="154"/>
        <v>27.7665333333333</v>
      </c>
      <c r="F146" s="8" t="s">
        <v>109</v>
      </c>
      <c r="G146" s="6">
        <v>8</v>
      </c>
      <c r="H146" s="11">
        <f t="shared" si="135"/>
        <v>28.9288064516129</v>
      </c>
      <c r="I146" s="11">
        <f t="shared" si="136"/>
        <v>302.078806451613</v>
      </c>
      <c r="J146" s="11">
        <f t="shared" si="137"/>
        <v>0.529366313862094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0.587512279293755</v>
      </c>
      <c r="P146" s="11">
        <f t="shared" si="140"/>
        <v>0.311009209638452</v>
      </c>
      <c r="Q146" s="15">
        <f t="shared" si="141"/>
        <v>0.0808623945059975</v>
      </c>
      <c r="R146" s="11">
        <f t="shared" si="142"/>
        <v>0.074022</v>
      </c>
      <c r="S146" s="16">
        <f t="shared" si="143"/>
        <v>1.09241029026502</v>
      </c>
      <c r="T146" s="3">
        <v>0.01</v>
      </c>
      <c r="U146" s="17">
        <f t="shared" si="144"/>
        <v>0.0109241029026502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0.0258241029026502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ht="16.8" spans="1:53">
      <c r="A147" s="6"/>
      <c r="B147" s="6"/>
      <c r="C147" s="8">
        <v>8</v>
      </c>
      <c r="D147" s="9">
        <v>27.9250967741936</v>
      </c>
      <c r="E147" s="12">
        <f t="shared" si="154"/>
        <v>28.9288064516129</v>
      </c>
      <c r="F147" s="8" t="s">
        <v>109</v>
      </c>
      <c r="G147" s="6">
        <v>9</v>
      </c>
      <c r="H147" s="11">
        <f t="shared" si="135"/>
        <v>27.9250967741936</v>
      </c>
      <c r="I147" s="11">
        <f t="shared" si="136"/>
        <v>301.075096774194</v>
      </c>
      <c r="J147" s="11">
        <f t="shared" si="137"/>
        <v>0.475432598605983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0.561203069655303</v>
      </c>
      <c r="P147" s="11">
        <f t="shared" si="140"/>
        <v>0.266814233751875</v>
      </c>
      <c r="Q147" s="15">
        <f t="shared" si="141"/>
        <v>0.0693717007754876</v>
      </c>
      <c r="R147" s="11">
        <f t="shared" si="142"/>
        <v>0.074022</v>
      </c>
      <c r="S147" s="16">
        <f t="shared" si="143"/>
        <v>0.937176795756499</v>
      </c>
      <c r="T147" s="3">
        <v>0.01</v>
      </c>
      <c r="U147" s="17">
        <f t="shared" si="144"/>
        <v>0.00937176795756499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0.024271767957565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ht="16.8" spans="1:53">
      <c r="A148" s="6"/>
      <c r="B148" s="6"/>
      <c r="C148" s="8">
        <v>9</v>
      </c>
      <c r="D148" s="9">
        <v>28.2899666666667</v>
      </c>
      <c r="E148" s="12">
        <f t="shared" si="154"/>
        <v>27.9250967741936</v>
      </c>
      <c r="F148" s="8" t="s">
        <v>109</v>
      </c>
      <c r="G148" s="6">
        <v>10</v>
      </c>
      <c r="H148" s="11">
        <f t="shared" si="135"/>
        <v>28.2899666666667</v>
      </c>
      <c r="I148" s="11">
        <f t="shared" si="136"/>
        <v>301.439966666667</v>
      </c>
      <c r="J148" s="11">
        <f t="shared" si="137"/>
        <v>0.494412549074566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0.579088835903427</v>
      </c>
      <c r="P148" s="11">
        <f t="shared" si="140"/>
        <v>0.286308787499636</v>
      </c>
      <c r="Q148" s="15">
        <f t="shared" si="141"/>
        <v>0.0744402847499055</v>
      </c>
      <c r="R148" s="11">
        <f t="shared" si="142"/>
        <v>0.074022</v>
      </c>
      <c r="S148" s="16">
        <f t="shared" si="143"/>
        <v>1.00565081664783</v>
      </c>
      <c r="T148" s="3">
        <v>0.01</v>
      </c>
      <c r="U148" s="17">
        <f t="shared" si="144"/>
        <v>0.0100565081664783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0.01</v>
      </c>
      <c r="AF148" s="3">
        <v>0.49</v>
      </c>
      <c r="AG148" s="17">
        <f t="shared" si="145"/>
        <v>0.0049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0.02</v>
      </c>
      <c r="AR148" s="3">
        <v>0.5</v>
      </c>
      <c r="AS148" s="3">
        <f t="shared" si="146"/>
        <v>0.01</v>
      </c>
      <c r="AT148" s="2">
        <f t="shared" si="147"/>
        <v>0.0249565081664783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ht="16.8" spans="1:53">
      <c r="A149" s="6"/>
      <c r="B149" s="6"/>
      <c r="C149" s="8">
        <v>10</v>
      </c>
      <c r="D149" s="9">
        <v>23.1607096774194</v>
      </c>
      <c r="E149" s="12">
        <f t="shared" si="154"/>
        <v>28.2899666666667</v>
      </c>
      <c r="F149" s="8" t="s">
        <v>109</v>
      </c>
      <c r="G149" s="6">
        <v>11</v>
      </c>
      <c r="H149" s="11">
        <f t="shared" si="135"/>
        <v>23.1607096774194</v>
      </c>
      <c r="I149" s="11">
        <f t="shared" si="136"/>
        <v>296.310709677419</v>
      </c>
      <c r="J149" s="11">
        <f t="shared" si="137"/>
        <v>0.282655370454477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0.278141045983602</v>
      </c>
      <c r="O149" s="11">
        <f t="shared" si="155"/>
        <v>0.299339002420189</v>
      </c>
      <c r="P149" s="11">
        <f t="shared" si="140"/>
        <v>0.0846097766205523</v>
      </c>
      <c r="Q149" s="15">
        <f t="shared" si="141"/>
        <v>0.0219985419213436</v>
      </c>
      <c r="R149" s="11">
        <f t="shared" si="142"/>
        <v>0.074022</v>
      </c>
      <c r="S149" s="16">
        <f t="shared" si="143"/>
        <v>0.29718923997384</v>
      </c>
      <c r="T149" s="3">
        <v>0.01</v>
      </c>
      <c r="U149" s="17">
        <f t="shared" si="144"/>
        <v>0.0029718923997384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0.0129218923997384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ht="16.8" spans="1:54">
      <c r="A150" s="6"/>
      <c r="B150" s="6"/>
      <c r="C150" s="8">
        <v>11</v>
      </c>
      <c r="D150" s="9">
        <v>18.9854666666667</v>
      </c>
      <c r="E150" s="12">
        <f t="shared" si="154"/>
        <v>23.1607096774194</v>
      </c>
      <c r="F150" s="8" t="s">
        <v>111</v>
      </c>
      <c r="G150" s="6">
        <v>12</v>
      </c>
      <c r="H150" s="11">
        <f t="shared" si="135"/>
        <v>18.9854666666667</v>
      </c>
      <c r="I150" s="11">
        <f t="shared" si="136"/>
        <v>292.135466666667</v>
      </c>
      <c r="J150" s="11">
        <f t="shared" si="137"/>
        <v>0.176723702287818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0.499429225799637</v>
      </c>
      <c r="P150" s="11">
        <f t="shared" si="140"/>
        <v>0.0882609818140503</v>
      </c>
      <c r="Q150" s="15">
        <f t="shared" si="141"/>
        <v>0.0229478552716531</v>
      </c>
      <c r="R150" s="11">
        <f t="shared" si="142"/>
        <v>0.074022</v>
      </c>
      <c r="S150" s="16">
        <f t="shared" si="143"/>
        <v>0.310013985999474</v>
      </c>
      <c r="T150" s="3">
        <v>0.01</v>
      </c>
      <c r="U150" s="17">
        <f t="shared" si="144"/>
        <v>0.00310013985999474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0.005</v>
      </c>
      <c r="AF150" s="3">
        <v>0.49</v>
      </c>
      <c r="AG150" s="17">
        <f t="shared" si="145"/>
        <v>0.00245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0.015</v>
      </c>
      <c r="AR150" s="3">
        <v>0.5</v>
      </c>
      <c r="AS150" s="3">
        <f t="shared" si="146"/>
        <v>0.0075</v>
      </c>
      <c r="AT150" s="2">
        <f t="shared" si="147"/>
        <v>0.0130501398599947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15.222064516129</v>
      </c>
      <c r="E151" s="12">
        <f t="shared" si="154"/>
        <v>18.9854666666667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Z119" sqref="Z119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288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6.92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215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2500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3500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1.7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115801420.409643</v>
      </c>
      <c r="J16" s="10" t="s">
        <v>35</v>
      </c>
      <c r="K16" s="10">
        <f>I16/(10000*1000)</f>
        <v>11.5801420409643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11.3275161290323</v>
      </c>
      <c r="E29" s="8"/>
      <c r="F29" s="8"/>
      <c r="G29" s="6">
        <v>1</v>
      </c>
      <c r="H29" s="11">
        <f t="shared" ref="H29:H40" si="0">E30</f>
        <v>11.3275161290323</v>
      </c>
      <c r="I29" s="11">
        <f t="shared" ref="I29:I40" si="1">H29+273.15</f>
        <v>284.477516129032</v>
      </c>
      <c r="J29" s="11">
        <f t="shared" ref="J29:J40" si="2">EXP(($C$18*(I29-$C$16))/($C$19*I29*$C$16))</f>
        <v>0.0720509431137248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0.0715760073137002</v>
      </c>
      <c r="Q29" s="15">
        <f t="shared" ref="Q29:Q40" si="6">P29*$B$31</f>
        <v>0.00930488095078102</v>
      </c>
      <c r="R29" s="11">
        <f t="shared" ref="R29:R40" si="7">L29*$B$31</f>
        <v>0.129143083333333</v>
      </c>
      <c r="S29" s="16">
        <f t="shared" ref="S29:S40" si="8">Q29/R29</f>
        <v>0.072050943113725</v>
      </c>
      <c r="T29" s="3">
        <v>0.01</v>
      </c>
      <c r="U29" s="17">
        <f t="shared" ref="U29:U40" si="9">S29*T29</f>
        <v>0.00072050943113725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0.0226205094311372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0.576666666666667</v>
      </c>
      <c r="AU29" s="1">
        <f t="shared" ref="AU29:AU40" si="17">AT29*10000*AS29*0.67*AR29*AQ29</f>
        <v>1128.686117976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11.4695806451613</v>
      </c>
      <c r="E30" s="12">
        <f t="shared" ref="E30:E41" si="18">D29</f>
        <v>11.3275161290323</v>
      </c>
      <c r="F30" s="8" t="s">
        <v>109</v>
      </c>
      <c r="G30" s="6">
        <v>2</v>
      </c>
      <c r="H30" s="11">
        <f t="shared" si="0"/>
        <v>11.4695806451613</v>
      </c>
      <c r="I30" s="11">
        <f t="shared" si="1"/>
        <v>284.619580645161</v>
      </c>
      <c r="J30" s="11">
        <f t="shared" si="2"/>
        <v>0.0732924334583804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1.91524065935297</v>
      </c>
      <c r="P30" s="11">
        <f t="shared" si="5"/>
        <v>0.140372648582412</v>
      </c>
      <c r="Q30" s="15">
        <f t="shared" si="6"/>
        <v>0.0182484443157135</v>
      </c>
      <c r="R30" s="11">
        <f t="shared" si="7"/>
        <v>0.129143083333333</v>
      </c>
      <c r="S30" s="16">
        <f t="shared" si="8"/>
        <v>0.141304077962985</v>
      </c>
      <c r="T30" s="3">
        <v>0.01</v>
      </c>
      <c r="U30" s="17">
        <f t="shared" si="9"/>
        <v>0.00141304077962985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0.0233130407796299</v>
      </c>
      <c r="AR30" s="24">
        <f t="shared" si="15"/>
        <v>99.3408333333333</v>
      </c>
      <c r="AS30" s="1">
        <f t="shared" si="16"/>
        <v>0.13</v>
      </c>
      <c r="AT30" s="2">
        <f>$E$4/12</f>
        <v>0.576666666666667</v>
      </c>
      <c r="AU30" s="1">
        <f t="shared" si="17"/>
        <v>1163.24106563031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16.664</v>
      </c>
      <c r="E31" s="12">
        <f t="shared" si="18"/>
        <v>11.4695806451613</v>
      </c>
      <c r="F31" s="8" t="s">
        <v>109</v>
      </c>
      <c r="G31" s="6">
        <v>3</v>
      </c>
      <c r="H31" s="11">
        <f t="shared" si="0"/>
        <v>16.664</v>
      </c>
      <c r="I31" s="11">
        <f t="shared" si="1"/>
        <v>289.814</v>
      </c>
      <c r="J31" s="11">
        <f t="shared" si="2"/>
        <v>0.135315632149552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2.76827634410389</v>
      </c>
      <c r="P31" s="11">
        <f t="shared" si="5"/>
        <v>0.374591063467067</v>
      </c>
      <c r="Q31" s="15">
        <f t="shared" si="6"/>
        <v>0.0486968382507187</v>
      </c>
      <c r="R31" s="11">
        <f t="shared" si="7"/>
        <v>0.129143083333333</v>
      </c>
      <c r="S31" s="16">
        <f t="shared" si="8"/>
        <v>0.37707662689938</v>
      </c>
      <c r="T31" s="3">
        <v>0.01</v>
      </c>
      <c r="U31" s="17">
        <f t="shared" si="9"/>
        <v>0.0037707662689938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0.0332207662689938</v>
      </c>
      <c r="AR31" s="24">
        <f t="shared" si="15"/>
        <v>99.3408333333333</v>
      </c>
      <c r="AS31" s="1">
        <f t="shared" si="16"/>
        <v>0.13</v>
      </c>
      <c r="AT31" s="2">
        <f>$E$4/12</f>
        <v>0.576666666666667</v>
      </c>
      <c r="AU31" s="1">
        <f t="shared" si="17"/>
        <v>1657.60270919122</v>
      </c>
    </row>
    <row r="32" s="1" customFormat="1" ht="16.8" spans="1:47">
      <c r="A32" s="6"/>
      <c r="B32" s="6"/>
      <c r="C32" s="8">
        <v>3</v>
      </c>
      <c r="D32" s="9">
        <v>18.5430322580645</v>
      </c>
      <c r="E32" s="12">
        <f t="shared" si="18"/>
        <v>16.664</v>
      </c>
      <c r="F32" s="8" t="s">
        <v>109</v>
      </c>
      <c r="G32" s="6">
        <v>4</v>
      </c>
      <c r="H32" s="11">
        <f t="shared" si="0"/>
        <v>18.5430322580645</v>
      </c>
      <c r="I32" s="11">
        <f t="shared" si="1"/>
        <v>291.693032258064</v>
      </c>
      <c r="J32" s="11">
        <f t="shared" si="2"/>
        <v>0.168011704934072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3.38709361397015</v>
      </c>
      <c r="P32" s="11">
        <f t="shared" si="5"/>
        <v>0.569071372854434</v>
      </c>
      <c r="Q32" s="15">
        <f t="shared" si="6"/>
        <v>0.0739792784710764</v>
      </c>
      <c r="R32" s="11">
        <f t="shared" si="7"/>
        <v>0.129143083333333</v>
      </c>
      <c r="S32" s="16">
        <f t="shared" si="8"/>
        <v>0.572847391912794</v>
      </c>
      <c r="T32" s="3">
        <v>0.01</v>
      </c>
      <c r="U32" s="17">
        <f t="shared" si="9"/>
        <v>0.00572847391912794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0.0351784739191279</v>
      </c>
      <c r="AR32" s="24">
        <f t="shared" si="15"/>
        <v>99.3408333333333</v>
      </c>
      <c r="AS32" s="1">
        <f t="shared" si="16"/>
        <v>0.13</v>
      </c>
      <c r="AT32" s="2">
        <f>$E$4/12</f>
        <v>0.576666666666667</v>
      </c>
      <c r="AU32" s="1">
        <f t="shared" si="17"/>
        <v>1755.28563072261</v>
      </c>
    </row>
    <row r="33" s="1" customFormat="1" ht="16.8" spans="1:47">
      <c r="A33" s="6"/>
      <c r="B33" s="6"/>
      <c r="C33" s="8">
        <v>4</v>
      </c>
      <c r="D33" s="9">
        <v>20.7198</v>
      </c>
      <c r="E33" s="12">
        <f t="shared" si="18"/>
        <v>18.5430322580645</v>
      </c>
      <c r="F33" s="8" t="s">
        <v>109</v>
      </c>
      <c r="G33" s="6">
        <v>5</v>
      </c>
      <c r="H33" s="11">
        <f t="shared" si="0"/>
        <v>20.7198</v>
      </c>
      <c r="I33" s="11">
        <f t="shared" si="1"/>
        <v>293.8698</v>
      </c>
      <c r="J33" s="11">
        <f t="shared" si="2"/>
        <v>0.215140144892579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2.67712112905993</v>
      </c>
      <c r="O33" s="11">
        <f t="shared" si="19"/>
        <v>1.13430944538912</v>
      </c>
      <c r="P33" s="11">
        <f t="shared" si="5"/>
        <v>0.244035498434036</v>
      </c>
      <c r="Q33" s="15">
        <f t="shared" si="6"/>
        <v>0.0317246147964247</v>
      </c>
      <c r="R33" s="11">
        <f t="shared" si="7"/>
        <v>0.129143083333333</v>
      </c>
      <c r="S33" s="16">
        <f t="shared" si="8"/>
        <v>0.245654772811486</v>
      </c>
      <c r="T33" s="3">
        <v>0.01</v>
      </c>
      <c r="U33" s="17">
        <f t="shared" si="9"/>
        <v>0.00245654772811486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0.0319065477281149</v>
      </c>
      <c r="AR33" s="24">
        <f t="shared" si="15"/>
        <v>99.3408333333333</v>
      </c>
      <c r="AS33" s="1">
        <f t="shared" si="16"/>
        <v>0.13</v>
      </c>
      <c r="AT33" s="2">
        <f>$E$4/12</f>
        <v>0.576666666666667</v>
      </c>
      <c r="AU33" s="1">
        <f t="shared" si="17"/>
        <v>1592.02769517165</v>
      </c>
    </row>
    <row r="34" s="1" customFormat="1" ht="16.8" spans="1:47">
      <c r="A34" s="6"/>
      <c r="B34" s="6"/>
      <c r="C34" s="8">
        <v>5</v>
      </c>
      <c r="D34" s="9">
        <v>25.7501290322581</v>
      </c>
      <c r="E34" s="12">
        <f t="shared" si="18"/>
        <v>20.7198</v>
      </c>
      <c r="F34" s="8" t="s">
        <v>111</v>
      </c>
      <c r="G34" s="6">
        <v>6</v>
      </c>
      <c r="H34" s="11">
        <f t="shared" si="0"/>
        <v>25.7501290322581</v>
      </c>
      <c r="I34" s="11">
        <f t="shared" si="1"/>
        <v>298.900129032258</v>
      </c>
      <c r="J34" s="11">
        <f t="shared" si="2"/>
        <v>0.3757411032266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1.88368228028842</v>
      </c>
      <c r="P34" s="11">
        <f t="shared" si="5"/>
        <v>0.707776858123968</v>
      </c>
      <c r="Q34" s="15">
        <f t="shared" si="6"/>
        <v>0.0920109915561158</v>
      </c>
      <c r="R34" s="11">
        <f t="shared" si="7"/>
        <v>0.129143083333333</v>
      </c>
      <c r="S34" s="16">
        <f t="shared" si="8"/>
        <v>0.712473244259044</v>
      </c>
      <c r="T34" s="3">
        <v>0.01</v>
      </c>
      <c r="U34" s="17">
        <f t="shared" si="9"/>
        <v>0.00712473244259044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0.0420247324425904</v>
      </c>
      <c r="AR34" s="24">
        <f t="shared" si="15"/>
        <v>99.3408333333333</v>
      </c>
      <c r="AS34" s="1">
        <f t="shared" si="16"/>
        <v>0.13</v>
      </c>
      <c r="AT34" s="2">
        <f>$E$4/12</f>
        <v>0.576666666666667</v>
      </c>
      <c r="AU34" s="1">
        <f t="shared" si="17"/>
        <v>2096.8905348487</v>
      </c>
    </row>
    <row r="35" s="1" customFormat="1" ht="16.8" spans="1:47">
      <c r="A35" s="6"/>
      <c r="B35" s="6"/>
      <c r="C35" s="8">
        <v>6</v>
      </c>
      <c r="D35" s="9">
        <v>27.1455666666667</v>
      </c>
      <c r="E35" s="12">
        <f t="shared" si="18"/>
        <v>25.7501290322581</v>
      </c>
      <c r="F35" s="8" t="s">
        <v>109</v>
      </c>
      <c r="G35" s="6">
        <v>7</v>
      </c>
      <c r="H35" s="11">
        <f t="shared" si="0"/>
        <v>27.1455666666667</v>
      </c>
      <c r="I35" s="11">
        <f t="shared" si="1"/>
        <v>300.295566666667</v>
      </c>
      <c r="J35" s="11">
        <f t="shared" si="2"/>
        <v>0.437149093150903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2.16931375549778</v>
      </c>
      <c r="P35" s="11">
        <f t="shared" si="5"/>
        <v>0.948313540975634</v>
      </c>
      <c r="Q35" s="15">
        <f t="shared" si="6"/>
        <v>0.123280760326832</v>
      </c>
      <c r="R35" s="11">
        <f t="shared" si="7"/>
        <v>0.129143083333333</v>
      </c>
      <c r="S35" s="16">
        <f t="shared" si="8"/>
        <v>0.954605985429594</v>
      </c>
      <c r="T35" s="3">
        <v>0.01</v>
      </c>
      <c r="U35" s="17">
        <f t="shared" si="9"/>
        <v>0.00954605985429594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0.0444460598542959</v>
      </c>
      <c r="AR35" s="24">
        <f t="shared" si="15"/>
        <v>99.3408333333333</v>
      </c>
      <c r="AS35" s="1">
        <f t="shared" si="16"/>
        <v>0.13</v>
      </c>
      <c r="AT35" s="2">
        <f>$E$4/12</f>
        <v>0.576666666666667</v>
      </c>
      <c r="AU35" s="1">
        <f t="shared" si="17"/>
        <v>2217.70649812249</v>
      </c>
    </row>
    <row r="36" s="1" customFormat="1" ht="16.8" spans="1:47">
      <c r="A36" s="6"/>
      <c r="B36" s="6"/>
      <c r="C36" s="8">
        <v>7</v>
      </c>
      <c r="D36" s="9">
        <v>28.2635161290323</v>
      </c>
      <c r="E36" s="12">
        <f t="shared" si="18"/>
        <v>27.1455666666667</v>
      </c>
      <c r="F36" s="8" t="s">
        <v>109</v>
      </c>
      <c r="G36" s="6">
        <v>8</v>
      </c>
      <c r="H36" s="11">
        <f t="shared" si="0"/>
        <v>28.2635161290323</v>
      </c>
      <c r="I36" s="11">
        <f t="shared" si="1"/>
        <v>301.413516129032</v>
      </c>
      <c r="J36" s="11">
        <f t="shared" si="2"/>
        <v>0.493013087995809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2.21440854785548</v>
      </c>
      <c r="P36" s="11">
        <f t="shared" si="5"/>
        <v>1.09173239626255</v>
      </c>
      <c r="Q36" s="15">
        <f t="shared" si="6"/>
        <v>0.141925211514131</v>
      </c>
      <c r="R36" s="11">
        <f t="shared" si="7"/>
        <v>0.129143083333333</v>
      </c>
      <c r="S36" s="16">
        <f t="shared" si="8"/>
        <v>1.09897648291241</v>
      </c>
      <c r="T36" s="3">
        <v>0.01</v>
      </c>
      <c r="U36" s="17">
        <f t="shared" si="9"/>
        <v>0.0109897648291241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0.0458897648291241</v>
      </c>
      <c r="AR36" s="24">
        <f t="shared" si="15"/>
        <v>99.3408333333333</v>
      </c>
      <c r="AS36" s="1">
        <f t="shared" si="16"/>
        <v>0.13</v>
      </c>
      <c r="AT36" s="2">
        <f>$E$4/12</f>
        <v>0.576666666666667</v>
      </c>
      <c r="AU36" s="1">
        <f t="shared" si="17"/>
        <v>2289.74244269315</v>
      </c>
    </row>
    <row r="37" s="1" customFormat="1" ht="16.8" spans="1:47">
      <c r="A37" s="6"/>
      <c r="B37" s="6"/>
      <c r="C37" s="8">
        <v>8</v>
      </c>
      <c r="D37" s="9">
        <v>27.8008709677419</v>
      </c>
      <c r="E37" s="12">
        <f t="shared" si="18"/>
        <v>28.2635161290323</v>
      </c>
      <c r="F37" s="8" t="s">
        <v>109</v>
      </c>
      <c r="G37" s="6">
        <v>9</v>
      </c>
      <c r="H37" s="11">
        <f t="shared" si="0"/>
        <v>27.8008709677419</v>
      </c>
      <c r="I37" s="11">
        <f t="shared" si="1"/>
        <v>300.950870967742</v>
      </c>
      <c r="J37" s="11">
        <f t="shared" si="2"/>
        <v>0.469128099659361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2.11608448492627</v>
      </c>
      <c r="P37" s="11">
        <f t="shared" si="5"/>
        <v>0.992714693132119</v>
      </c>
      <c r="Q37" s="15">
        <f t="shared" si="6"/>
        <v>0.129052910107175</v>
      </c>
      <c r="R37" s="11">
        <f t="shared" si="7"/>
        <v>0.129143083333333</v>
      </c>
      <c r="S37" s="16">
        <f t="shared" si="8"/>
        <v>0.999301757215098</v>
      </c>
      <c r="T37" s="3">
        <v>0.01</v>
      </c>
      <c r="U37" s="17">
        <f t="shared" si="9"/>
        <v>0.00999301757215098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0.044893017572151</v>
      </c>
      <c r="AR37" s="24">
        <f t="shared" si="15"/>
        <v>99.3408333333333</v>
      </c>
      <c r="AS37" s="1">
        <f t="shared" si="16"/>
        <v>0.13</v>
      </c>
      <c r="AT37" s="2">
        <f>$E$4/12</f>
        <v>0.576666666666667</v>
      </c>
      <c r="AU37" s="1">
        <f t="shared" si="17"/>
        <v>2240.00816082381</v>
      </c>
    </row>
    <row r="38" s="1" customFormat="1" ht="16.8" spans="1:47">
      <c r="A38" s="6"/>
      <c r="B38" s="6"/>
      <c r="C38" s="8">
        <v>9</v>
      </c>
      <c r="D38" s="9">
        <v>27.2367333333333</v>
      </c>
      <c r="E38" s="12">
        <f t="shared" si="18"/>
        <v>27.8008709677419</v>
      </c>
      <c r="F38" s="8" t="s">
        <v>109</v>
      </c>
      <c r="G38" s="6">
        <v>10</v>
      </c>
      <c r="H38" s="11">
        <f t="shared" si="0"/>
        <v>27.2367333333333</v>
      </c>
      <c r="I38" s="11">
        <f t="shared" si="1"/>
        <v>300.386733333333</v>
      </c>
      <c r="J38" s="11">
        <f t="shared" si="2"/>
        <v>0.441472144240312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2.11677812512748</v>
      </c>
      <c r="P38" s="11">
        <f t="shared" si="5"/>
        <v>0.934498577781016</v>
      </c>
      <c r="Q38" s="15">
        <f t="shared" si="6"/>
        <v>0.121484815111532</v>
      </c>
      <c r="R38" s="11">
        <f t="shared" si="7"/>
        <v>0.129143083333333</v>
      </c>
      <c r="S38" s="16">
        <f t="shared" si="8"/>
        <v>0.940699354358499</v>
      </c>
      <c r="T38" s="3">
        <v>0.01</v>
      </c>
      <c r="U38" s="17">
        <f t="shared" si="9"/>
        <v>0.00940699354358499</v>
      </c>
      <c r="V38" s="16"/>
      <c r="W38" s="3"/>
      <c r="X38" s="17"/>
      <c r="Y38" s="18">
        <v>0.05</v>
      </c>
      <c r="Z38" s="3">
        <v>0.21</v>
      </c>
      <c r="AA38" s="19">
        <f t="shared" si="10"/>
        <v>0.0105</v>
      </c>
      <c r="AB38" s="3">
        <v>0.02</v>
      </c>
      <c r="AC38" s="3">
        <v>0.29</v>
      </c>
      <c r="AD38" s="19">
        <f t="shared" si="11"/>
        <v>0.0058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0.02</v>
      </c>
      <c r="AO38" s="3">
        <v>0.38</v>
      </c>
      <c r="AP38" s="3">
        <f t="shared" si="13"/>
        <v>0.0076</v>
      </c>
      <c r="AQ38" s="1">
        <f t="shared" si="14"/>
        <v>0.044306993543585</v>
      </c>
      <c r="AR38" s="24">
        <f t="shared" si="15"/>
        <v>99.3408333333333</v>
      </c>
      <c r="AS38" s="1">
        <f t="shared" si="16"/>
        <v>0.13</v>
      </c>
      <c r="AT38" s="2">
        <f>$E$4/12</f>
        <v>0.576666666666667</v>
      </c>
      <c r="AU38" s="1">
        <f t="shared" si="17"/>
        <v>2210.76756445898</v>
      </c>
    </row>
    <row r="39" s="1" customFormat="1" ht="16.8" spans="1:47">
      <c r="A39" s="6"/>
      <c r="B39" s="6"/>
      <c r="C39" s="8">
        <v>10</v>
      </c>
      <c r="D39" s="9">
        <v>20.9486129032258</v>
      </c>
      <c r="E39" s="12">
        <f t="shared" si="18"/>
        <v>27.2367333333333</v>
      </c>
      <c r="F39" s="8" t="s">
        <v>109</v>
      </c>
      <c r="G39" s="6">
        <v>11</v>
      </c>
      <c r="H39" s="11">
        <f t="shared" si="0"/>
        <v>20.9486129032258</v>
      </c>
      <c r="I39" s="11">
        <f t="shared" si="1"/>
        <v>294.098612903226</v>
      </c>
      <c r="J39" s="11">
        <f t="shared" si="2"/>
        <v>0.220758115129908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1.12316556997914</v>
      </c>
      <c r="O39" s="11">
        <f t="shared" si="19"/>
        <v>1.05252231070066</v>
      </c>
      <c r="P39" s="11">
        <f t="shared" si="5"/>
        <v>0.232352841442452</v>
      </c>
      <c r="Q39" s="15">
        <f t="shared" si="6"/>
        <v>0.0302058693875188</v>
      </c>
      <c r="R39" s="11">
        <f t="shared" si="7"/>
        <v>0.129143083333333</v>
      </c>
      <c r="S39" s="16">
        <f t="shared" si="8"/>
        <v>0.233894596658762</v>
      </c>
      <c r="T39" s="3">
        <v>0.01</v>
      </c>
      <c r="U39" s="17">
        <f t="shared" si="9"/>
        <v>0.00233894596658762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0.0317889459665876</v>
      </c>
      <c r="AR39" s="24">
        <f t="shared" si="15"/>
        <v>99.3408333333333</v>
      </c>
      <c r="AS39" s="1">
        <f t="shared" si="16"/>
        <v>0.13</v>
      </c>
      <c r="AT39" s="2">
        <f>$E$4/12</f>
        <v>0.576666666666667</v>
      </c>
      <c r="AU39" s="1">
        <f t="shared" si="17"/>
        <v>1586.1597691601</v>
      </c>
    </row>
    <row r="40" s="1" customFormat="1" ht="16.8" spans="1:48">
      <c r="A40" s="6"/>
      <c r="B40" s="6"/>
      <c r="C40" s="8">
        <v>11</v>
      </c>
      <c r="D40" s="9">
        <v>16.7537333333333</v>
      </c>
      <c r="E40" s="12">
        <f t="shared" si="18"/>
        <v>20.9486129032258</v>
      </c>
      <c r="F40" s="8" t="s">
        <v>111</v>
      </c>
      <c r="G40" s="6">
        <v>12</v>
      </c>
      <c r="H40" s="11">
        <f t="shared" si="0"/>
        <v>16.7537333333333</v>
      </c>
      <c r="I40" s="11">
        <f t="shared" si="1"/>
        <v>289.903733333333</v>
      </c>
      <c r="J40" s="11">
        <f t="shared" si="2"/>
        <v>0.136730137071674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1.81357780259154</v>
      </c>
      <c r="P40" s="11">
        <f t="shared" si="5"/>
        <v>0.247970741538486</v>
      </c>
      <c r="Q40" s="15">
        <f t="shared" si="6"/>
        <v>0.0322361964000031</v>
      </c>
      <c r="R40" s="11">
        <f t="shared" si="7"/>
        <v>0.129143083333333</v>
      </c>
      <c r="S40" s="16">
        <f t="shared" si="8"/>
        <v>0.249616127847884</v>
      </c>
      <c r="T40" s="3">
        <v>0.01</v>
      </c>
      <c r="U40" s="17">
        <f t="shared" si="9"/>
        <v>0.00249616127847884</v>
      </c>
      <c r="V40" s="16"/>
      <c r="W40" s="3"/>
      <c r="X40" s="17"/>
      <c r="Y40" s="18">
        <v>0.04</v>
      </c>
      <c r="Z40" s="3">
        <v>0.21</v>
      </c>
      <c r="AA40" s="19">
        <f t="shared" si="10"/>
        <v>0.0084</v>
      </c>
      <c r="AB40" s="3">
        <v>0.015</v>
      </c>
      <c r="AC40" s="3">
        <v>0.29</v>
      </c>
      <c r="AD40" s="19">
        <f t="shared" si="11"/>
        <v>0.00435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0.0319461612784788</v>
      </c>
      <c r="AR40" s="24">
        <f t="shared" si="15"/>
        <v>99.3408333333333</v>
      </c>
      <c r="AS40" s="1">
        <f t="shared" si="16"/>
        <v>0.13</v>
      </c>
      <c r="AT40" s="2">
        <f>$E$4/12</f>
        <v>0.576666666666667</v>
      </c>
      <c r="AU40" s="1">
        <f t="shared" si="17"/>
        <v>1594.00427596067</v>
      </c>
      <c r="AV40" s="1">
        <f>SUM(AU29:AU40)</f>
        <v>21532.1224647597</v>
      </c>
    </row>
    <row r="41" s="1" customFormat="1" ht="16.8" spans="1:46">
      <c r="A41" s="6"/>
      <c r="B41" s="6"/>
      <c r="C41" s="8">
        <v>12</v>
      </c>
      <c r="D41" s="9">
        <v>13.1941290322581</v>
      </c>
      <c r="E41" s="12">
        <f t="shared" si="18"/>
        <v>16.7537333333333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11.3275161290323</v>
      </c>
      <c r="E44" s="8"/>
      <c r="F44" s="8"/>
      <c r="G44" s="6">
        <v>1</v>
      </c>
      <c r="H44" s="11">
        <f t="shared" ref="H44:H55" si="20">E45</f>
        <v>11.3275161290323</v>
      </c>
      <c r="I44" s="11">
        <f t="shared" ref="I44:I55" si="21">H44+273.15</f>
        <v>284.477516129032</v>
      </c>
      <c r="J44" s="11">
        <f t="shared" ref="J44:J55" si="22">EXP(($C$18*(I44-$C$16))/($C$19*I44*$C$16))</f>
        <v>0.0720509431137248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0.064216784026517</v>
      </c>
      <c r="Q44" s="15">
        <f t="shared" ref="Q44:Q55" si="26">P44*$B$46</f>
        <v>0.00834818192344721</v>
      </c>
      <c r="R44" s="11">
        <f t="shared" ref="R44:R55" si="27">L44*$B$46</f>
        <v>0.115864991666667</v>
      </c>
      <c r="S44" s="16">
        <f t="shared" ref="S44:S55" si="28">Q44/R44</f>
        <v>0.0720509431137247</v>
      </c>
      <c r="T44" s="3">
        <v>0.01</v>
      </c>
      <c r="U44" s="17">
        <f t="shared" ref="U44:U55" si="29">S44*T44</f>
        <v>0.000720509431137247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0.0198205094311372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24</v>
      </c>
      <c r="AU44" s="1">
        <f t="shared" ref="AU44:AU55" si="37">AT44*10000*AS44*0.67*AR44*AQ44</f>
        <v>36927.7708138903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11.4695806451613</v>
      </c>
      <c r="E45" s="12">
        <f t="shared" ref="E45:E56" si="38">D44</f>
        <v>11.3275161290323</v>
      </c>
      <c r="F45" s="8" t="s">
        <v>109</v>
      </c>
      <c r="G45" s="6">
        <v>2</v>
      </c>
      <c r="H45" s="11">
        <f t="shared" si="20"/>
        <v>11.4695806451613</v>
      </c>
      <c r="I45" s="11">
        <f t="shared" si="21"/>
        <v>284.619580645161</v>
      </c>
      <c r="J45" s="11">
        <f t="shared" si="22"/>
        <v>0.0732924334583804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1.71832154930682</v>
      </c>
      <c r="P45" s="11">
        <f t="shared" si="25"/>
        <v>0.125939967812671</v>
      </c>
      <c r="Q45" s="15">
        <f t="shared" si="26"/>
        <v>0.0163721958156472</v>
      </c>
      <c r="R45" s="11">
        <f t="shared" si="27"/>
        <v>0.115864991666667</v>
      </c>
      <c r="S45" s="16">
        <f t="shared" si="28"/>
        <v>0.141304077962984</v>
      </c>
      <c r="T45" s="3">
        <v>0.01</v>
      </c>
      <c r="U45" s="17">
        <f t="shared" si="29"/>
        <v>0.00141304077962984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0.0205130407796298</v>
      </c>
      <c r="AR45" s="24">
        <f t="shared" si="35"/>
        <v>89.1269166666667</v>
      </c>
      <c r="AS45" s="1">
        <f t="shared" si="36"/>
        <v>0.13</v>
      </c>
      <c r="AT45" s="2">
        <f>$E$3/12</f>
        <v>24</v>
      </c>
      <c r="AU45" s="1">
        <f t="shared" si="37"/>
        <v>38218.0322477561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16.664</v>
      </c>
      <c r="E46" s="12">
        <f t="shared" si="38"/>
        <v>11.4695806451613</v>
      </c>
      <c r="F46" s="8" t="s">
        <v>109</v>
      </c>
      <c r="G46" s="6">
        <v>3</v>
      </c>
      <c r="H46" s="11">
        <f t="shared" si="20"/>
        <v>16.664</v>
      </c>
      <c r="I46" s="11">
        <f t="shared" si="21"/>
        <v>289.814</v>
      </c>
      <c r="J46" s="11">
        <f t="shared" si="22"/>
        <v>0.135315632149552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2.48365074816081</v>
      </c>
      <c r="P46" s="11">
        <f t="shared" si="25"/>
        <v>0.336076771026087</v>
      </c>
      <c r="Q46" s="15">
        <f t="shared" si="26"/>
        <v>0.0436899802333913</v>
      </c>
      <c r="R46" s="11">
        <f t="shared" si="27"/>
        <v>0.115864991666667</v>
      </c>
      <c r="S46" s="16">
        <f t="shared" si="28"/>
        <v>0.377076626899378</v>
      </c>
      <c r="T46" s="3">
        <v>0.01</v>
      </c>
      <c r="U46" s="17">
        <f t="shared" si="29"/>
        <v>0.00377076626899378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0.015</v>
      </c>
      <c r="AO46" s="3">
        <v>0.35</v>
      </c>
      <c r="AP46" s="3">
        <f t="shared" si="33"/>
        <v>0.00525</v>
      </c>
      <c r="AQ46" s="1">
        <f t="shared" si="34"/>
        <v>0.0318207662689938</v>
      </c>
      <c r="AR46" s="24">
        <f t="shared" si="35"/>
        <v>89.1269166666667</v>
      </c>
      <c r="AS46" s="1">
        <f t="shared" si="36"/>
        <v>0.13</v>
      </c>
      <c r="AT46" s="2">
        <f>$E$3/12</f>
        <v>24</v>
      </c>
      <c r="AU46" s="1">
        <f t="shared" si="37"/>
        <v>59285.5581228293</v>
      </c>
    </row>
    <row r="47" s="1" customFormat="1" ht="16.8" spans="1:47">
      <c r="A47" s="6"/>
      <c r="B47" s="6"/>
      <c r="C47" s="8">
        <v>3</v>
      </c>
      <c r="D47" s="9">
        <v>18.5430322580645</v>
      </c>
      <c r="E47" s="12">
        <f t="shared" si="38"/>
        <v>16.664</v>
      </c>
      <c r="F47" s="8" t="s">
        <v>109</v>
      </c>
      <c r="G47" s="6">
        <v>4</v>
      </c>
      <c r="H47" s="11">
        <f t="shared" si="20"/>
        <v>18.5430322580645</v>
      </c>
      <c r="I47" s="11">
        <f t="shared" si="21"/>
        <v>291.693032258064</v>
      </c>
      <c r="J47" s="11">
        <f t="shared" si="22"/>
        <v>0.168011704934072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3.03884314380139</v>
      </c>
      <c r="P47" s="11">
        <f t="shared" si="25"/>
        <v>0.510561217617288</v>
      </c>
      <c r="Q47" s="15">
        <f t="shared" si="26"/>
        <v>0.0663729582902474</v>
      </c>
      <c r="R47" s="11">
        <f t="shared" si="27"/>
        <v>0.115864991666667</v>
      </c>
      <c r="S47" s="16">
        <f t="shared" si="28"/>
        <v>0.572847391912791</v>
      </c>
      <c r="T47" s="3">
        <v>0.01</v>
      </c>
      <c r="U47" s="17">
        <f t="shared" si="29"/>
        <v>0.00572847391912791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0.0337784739191279</v>
      </c>
      <c r="AR47" s="24">
        <f t="shared" si="35"/>
        <v>89.1269166666667</v>
      </c>
      <c r="AS47" s="1">
        <f t="shared" si="36"/>
        <v>0.13</v>
      </c>
      <c r="AT47" s="2">
        <f>$E$3/12</f>
        <v>24</v>
      </c>
      <c r="AU47" s="1">
        <f t="shared" si="37"/>
        <v>62932.9809943718</v>
      </c>
    </row>
    <row r="48" s="1" customFormat="1" ht="16.8" spans="1:47">
      <c r="A48" s="6"/>
      <c r="B48" s="6"/>
      <c r="C48" s="8">
        <v>4</v>
      </c>
      <c r="D48" s="9">
        <v>20.7198</v>
      </c>
      <c r="E48" s="12">
        <f t="shared" si="38"/>
        <v>18.5430322580645</v>
      </c>
      <c r="F48" s="8" t="s">
        <v>109</v>
      </c>
      <c r="G48" s="6">
        <v>5</v>
      </c>
      <c r="H48" s="11">
        <f t="shared" si="20"/>
        <v>20.7198</v>
      </c>
      <c r="I48" s="11">
        <f t="shared" si="21"/>
        <v>293.8698</v>
      </c>
      <c r="J48" s="11">
        <f t="shared" si="22"/>
        <v>0.215140144892579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2.4018678298749</v>
      </c>
      <c r="O48" s="11">
        <f t="shared" si="39"/>
        <v>1.01768326297587</v>
      </c>
      <c r="P48" s="11">
        <f t="shared" si="25"/>
        <v>0.218944524651382</v>
      </c>
      <c r="Q48" s="15">
        <f t="shared" si="26"/>
        <v>0.0284627882046796</v>
      </c>
      <c r="R48" s="11">
        <f t="shared" si="27"/>
        <v>0.115864991666667</v>
      </c>
      <c r="S48" s="16">
        <f t="shared" si="28"/>
        <v>0.245654772811484</v>
      </c>
      <c r="T48" s="3">
        <v>0.01</v>
      </c>
      <c r="U48" s="17">
        <f t="shared" si="29"/>
        <v>0.00245654772811484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0.0305065477281148</v>
      </c>
      <c r="AR48" s="24">
        <f t="shared" si="35"/>
        <v>89.1269166666667</v>
      </c>
      <c r="AS48" s="1">
        <f t="shared" si="36"/>
        <v>0.13</v>
      </c>
      <c r="AT48" s="2">
        <f>$E$3/12</f>
        <v>24</v>
      </c>
      <c r="AU48" s="1">
        <f t="shared" si="37"/>
        <v>56837.0256446125</v>
      </c>
    </row>
    <row r="49" s="1" customFormat="1" ht="16.8" spans="1:47">
      <c r="A49" s="6"/>
      <c r="B49" s="6"/>
      <c r="C49" s="8">
        <v>5</v>
      </c>
      <c r="D49" s="9">
        <v>25.7501290322581</v>
      </c>
      <c r="E49" s="12">
        <f t="shared" si="38"/>
        <v>20.7198</v>
      </c>
      <c r="F49" s="8" t="s">
        <v>111</v>
      </c>
      <c r="G49" s="6">
        <v>6</v>
      </c>
      <c r="H49" s="11">
        <f t="shared" si="20"/>
        <v>25.7501290322581</v>
      </c>
      <c r="I49" s="11">
        <f t="shared" si="21"/>
        <v>298.900129032258</v>
      </c>
      <c r="J49" s="11">
        <f t="shared" si="22"/>
        <v>0.3757411032266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1.69000790499116</v>
      </c>
      <c r="P49" s="11">
        <f t="shared" si="25"/>
        <v>0.635005434683053</v>
      </c>
      <c r="Q49" s="15">
        <f t="shared" si="26"/>
        <v>0.0825507065087969</v>
      </c>
      <c r="R49" s="11">
        <f t="shared" si="27"/>
        <v>0.115864991666667</v>
      </c>
      <c r="S49" s="16">
        <f t="shared" si="28"/>
        <v>0.71247324425904</v>
      </c>
      <c r="T49" s="3">
        <v>0.01</v>
      </c>
      <c r="U49" s="17">
        <f t="shared" si="29"/>
        <v>0.0071247324425904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0.02</v>
      </c>
      <c r="AO49" s="3">
        <v>0.35</v>
      </c>
      <c r="AP49" s="3">
        <f t="shared" si="33"/>
        <v>0.007</v>
      </c>
      <c r="AQ49" s="1">
        <f t="shared" si="34"/>
        <v>0.0412247324425904</v>
      </c>
      <c r="AR49" s="24">
        <f t="shared" si="35"/>
        <v>89.1269166666667</v>
      </c>
      <c r="AS49" s="1">
        <f t="shared" si="36"/>
        <v>0.13</v>
      </c>
      <c r="AT49" s="2">
        <f>$E$3/12</f>
        <v>24</v>
      </c>
      <c r="AU49" s="1">
        <f t="shared" si="37"/>
        <v>76806.1727572145</v>
      </c>
    </row>
    <row r="50" s="1" customFormat="1" ht="16.8" spans="1:47">
      <c r="A50" s="6"/>
      <c r="B50" s="6"/>
      <c r="C50" s="8">
        <v>6</v>
      </c>
      <c r="D50" s="9">
        <v>27.1455666666667</v>
      </c>
      <c r="E50" s="12">
        <f t="shared" si="38"/>
        <v>25.7501290322581</v>
      </c>
      <c r="F50" s="8" t="s">
        <v>109</v>
      </c>
      <c r="G50" s="6">
        <v>7</v>
      </c>
      <c r="H50" s="11">
        <f t="shared" si="20"/>
        <v>27.1455666666667</v>
      </c>
      <c r="I50" s="11">
        <f t="shared" si="21"/>
        <v>300.295566666667</v>
      </c>
      <c r="J50" s="11">
        <f t="shared" si="22"/>
        <v>0.437149093150903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1.94627163697477</v>
      </c>
      <c r="P50" s="11">
        <f t="shared" si="25"/>
        <v>0.850810881128844</v>
      </c>
      <c r="Q50" s="15">
        <f t="shared" si="26"/>
        <v>0.11060541454675</v>
      </c>
      <c r="R50" s="11">
        <f t="shared" si="27"/>
        <v>0.115864991666667</v>
      </c>
      <c r="S50" s="16">
        <f t="shared" si="28"/>
        <v>0.954605985429589</v>
      </c>
      <c r="T50" s="3">
        <v>0.01</v>
      </c>
      <c r="U50" s="17">
        <f t="shared" si="29"/>
        <v>0.00954605985429589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0.0436460598542959</v>
      </c>
      <c r="AR50" s="24">
        <f t="shared" si="35"/>
        <v>89.1269166666667</v>
      </c>
      <c r="AS50" s="1">
        <f t="shared" si="36"/>
        <v>0.13</v>
      </c>
      <c r="AT50" s="2">
        <f>$E$3/12</f>
        <v>24</v>
      </c>
      <c r="AU50" s="1">
        <f t="shared" si="37"/>
        <v>81317.3698097173</v>
      </c>
    </row>
    <row r="51" s="1" customFormat="1" ht="16.8" spans="1:47">
      <c r="A51" s="6"/>
      <c r="B51" s="6"/>
      <c r="C51" s="8">
        <v>7</v>
      </c>
      <c r="D51" s="9">
        <v>28.2635161290323</v>
      </c>
      <c r="E51" s="12">
        <f t="shared" si="38"/>
        <v>27.1455666666667</v>
      </c>
      <c r="F51" s="8" t="s">
        <v>109</v>
      </c>
      <c r="G51" s="6">
        <v>8</v>
      </c>
      <c r="H51" s="11">
        <f t="shared" si="20"/>
        <v>28.2635161290323</v>
      </c>
      <c r="I51" s="11">
        <f t="shared" si="21"/>
        <v>301.413516129032</v>
      </c>
      <c r="J51" s="11">
        <f t="shared" si="22"/>
        <v>0.493013087995809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1.98672992251259</v>
      </c>
      <c r="P51" s="11">
        <f t="shared" si="25"/>
        <v>0.979483854111608</v>
      </c>
      <c r="Q51" s="15">
        <f t="shared" si="26"/>
        <v>0.127332901034509</v>
      </c>
      <c r="R51" s="11">
        <f t="shared" si="27"/>
        <v>0.115864991666667</v>
      </c>
      <c r="S51" s="16">
        <f t="shared" si="28"/>
        <v>1.09897648291241</v>
      </c>
      <c r="T51" s="3">
        <v>0.01</v>
      </c>
      <c r="U51" s="17">
        <f t="shared" si="29"/>
        <v>0.0109897648291241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0.0450897648291241</v>
      </c>
      <c r="AR51" s="24">
        <f t="shared" si="35"/>
        <v>89.1269166666667</v>
      </c>
      <c r="AS51" s="1">
        <f t="shared" si="36"/>
        <v>0.13</v>
      </c>
      <c r="AT51" s="2">
        <f>$E$3/12</f>
        <v>24</v>
      </c>
      <c r="AU51" s="1">
        <f t="shared" si="37"/>
        <v>84007.1496369491</v>
      </c>
    </row>
    <row r="52" s="1" customFormat="1" ht="16.8" spans="1:47">
      <c r="A52" s="6"/>
      <c r="B52" s="6"/>
      <c r="C52" s="8">
        <v>8</v>
      </c>
      <c r="D52" s="9">
        <v>27.8008709677419</v>
      </c>
      <c r="E52" s="12">
        <f t="shared" si="38"/>
        <v>28.2635161290323</v>
      </c>
      <c r="F52" s="8" t="s">
        <v>109</v>
      </c>
      <c r="G52" s="6">
        <v>9</v>
      </c>
      <c r="H52" s="11">
        <f t="shared" si="20"/>
        <v>27.8008709677419</v>
      </c>
      <c r="I52" s="11">
        <f t="shared" si="21"/>
        <v>300.950870967742</v>
      </c>
      <c r="J52" s="11">
        <f t="shared" si="22"/>
        <v>0.469128099659361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1.89851523506765</v>
      </c>
      <c r="P52" s="11">
        <f t="shared" si="25"/>
        <v>0.890646844401634</v>
      </c>
      <c r="Q52" s="15">
        <f t="shared" si="26"/>
        <v>0.115784089772212</v>
      </c>
      <c r="R52" s="11">
        <f t="shared" si="27"/>
        <v>0.115864991666667</v>
      </c>
      <c r="S52" s="16">
        <f t="shared" si="28"/>
        <v>0.999301757215093</v>
      </c>
      <c r="T52" s="3">
        <v>0.01</v>
      </c>
      <c r="U52" s="17">
        <f t="shared" si="29"/>
        <v>0.00999301757215093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0.02</v>
      </c>
      <c r="AO52" s="3">
        <v>0.35</v>
      </c>
      <c r="AP52" s="3">
        <f t="shared" si="33"/>
        <v>0.007</v>
      </c>
      <c r="AQ52" s="1">
        <f t="shared" si="34"/>
        <v>0.0440930175721509</v>
      </c>
      <c r="AR52" s="24">
        <f t="shared" si="35"/>
        <v>89.1269166666667</v>
      </c>
      <c r="AS52" s="1">
        <f t="shared" si="36"/>
        <v>0.13</v>
      </c>
      <c r="AT52" s="2">
        <f>$E$3/12</f>
        <v>24</v>
      </c>
      <c r="AU52" s="1">
        <f t="shared" si="37"/>
        <v>82150.1007859717</v>
      </c>
    </row>
    <row r="53" s="1" customFormat="1" ht="16.8" spans="1:47">
      <c r="A53" s="6"/>
      <c r="B53" s="6"/>
      <c r="C53" s="8">
        <v>9</v>
      </c>
      <c r="D53" s="9">
        <v>27.2367333333333</v>
      </c>
      <c r="E53" s="12">
        <f t="shared" si="38"/>
        <v>27.8008709677419</v>
      </c>
      <c r="F53" s="8" t="s">
        <v>109</v>
      </c>
      <c r="G53" s="6">
        <v>10</v>
      </c>
      <c r="H53" s="11">
        <f t="shared" si="20"/>
        <v>27.2367333333333</v>
      </c>
      <c r="I53" s="11">
        <f t="shared" si="21"/>
        <v>300.386733333333</v>
      </c>
      <c r="J53" s="11">
        <f t="shared" si="22"/>
        <v>0.441472144240312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1.89913755733269</v>
      </c>
      <c r="P53" s="11">
        <f t="shared" si="25"/>
        <v>0.838416329642969</v>
      </c>
      <c r="Q53" s="15">
        <f t="shared" si="26"/>
        <v>0.108994122853586</v>
      </c>
      <c r="R53" s="11">
        <f t="shared" si="27"/>
        <v>0.115864991666667</v>
      </c>
      <c r="S53" s="16">
        <f t="shared" si="28"/>
        <v>0.940699354358494</v>
      </c>
      <c r="T53" s="3">
        <v>0.01</v>
      </c>
      <c r="U53" s="17">
        <f t="shared" si="29"/>
        <v>0.00940699354358494</v>
      </c>
      <c r="V53" s="16"/>
      <c r="W53" s="3"/>
      <c r="X53" s="17"/>
      <c r="Y53" s="18">
        <v>0.05</v>
      </c>
      <c r="Z53" s="3">
        <v>0.29</v>
      </c>
      <c r="AA53" s="19">
        <f t="shared" si="30"/>
        <v>0.0145</v>
      </c>
      <c r="AB53" s="3">
        <v>0.02</v>
      </c>
      <c r="AC53" s="3">
        <v>0.28</v>
      </c>
      <c r="AD53" s="19">
        <f t="shared" si="31"/>
        <v>0.0056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0.02</v>
      </c>
      <c r="AO53" s="3">
        <v>0.35</v>
      </c>
      <c r="AP53" s="3">
        <f t="shared" si="33"/>
        <v>0.007</v>
      </c>
      <c r="AQ53" s="1">
        <f t="shared" si="34"/>
        <v>0.0435069935435849</v>
      </c>
      <c r="AR53" s="24">
        <f t="shared" si="35"/>
        <v>89.1269166666667</v>
      </c>
      <c r="AS53" s="1">
        <f t="shared" si="36"/>
        <v>0.13</v>
      </c>
      <c r="AT53" s="2">
        <f>$E$3/12</f>
        <v>24</v>
      </c>
      <c r="AU53" s="1">
        <f t="shared" si="37"/>
        <v>81058.2741054566</v>
      </c>
    </row>
    <row r="54" s="1" customFormat="1" ht="16.8" spans="1:47">
      <c r="A54" s="6"/>
      <c r="B54" s="6"/>
      <c r="C54" s="8">
        <v>10</v>
      </c>
      <c r="D54" s="9">
        <v>20.9486129032258</v>
      </c>
      <c r="E54" s="12">
        <f t="shared" si="38"/>
        <v>27.2367333333333</v>
      </c>
      <c r="F54" s="8" t="s">
        <v>109</v>
      </c>
      <c r="G54" s="6">
        <v>11</v>
      </c>
      <c r="H54" s="11">
        <f t="shared" si="20"/>
        <v>20.9486129032258</v>
      </c>
      <c r="I54" s="11">
        <f t="shared" si="21"/>
        <v>294.098612903226</v>
      </c>
      <c r="J54" s="11">
        <f t="shared" si="22"/>
        <v>0.220758115129908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1.00768516630523</v>
      </c>
      <c r="O54" s="11">
        <f t="shared" si="39"/>
        <v>0.944305228051153</v>
      </c>
      <c r="P54" s="11">
        <f t="shared" si="25"/>
        <v>0.20846304225189</v>
      </c>
      <c r="Q54" s="15">
        <f t="shared" si="26"/>
        <v>0.0271001954927457</v>
      </c>
      <c r="R54" s="11">
        <f t="shared" si="27"/>
        <v>0.115864991666667</v>
      </c>
      <c r="S54" s="16">
        <f t="shared" si="28"/>
        <v>0.233894596658761</v>
      </c>
      <c r="T54" s="3">
        <v>0.01</v>
      </c>
      <c r="U54" s="17">
        <f t="shared" si="29"/>
        <v>0.00233894596658761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0.0303889459665876</v>
      </c>
      <c r="AR54" s="24">
        <f t="shared" si="35"/>
        <v>89.1269166666667</v>
      </c>
      <c r="AS54" s="1">
        <f t="shared" si="36"/>
        <v>0.13</v>
      </c>
      <c r="AT54" s="2">
        <f>$E$3/12</f>
        <v>24</v>
      </c>
      <c r="AU54" s="1">
        <f t="shared" si="37"/>
        <v>56617.9207365335</v>
      </c>
    </row>
    <row r="55" s="1" customFormat="1" ht="16.8" spans="1:48">
      <c r="A55" s="6"/>
      <c r="B55" s="6"/>
      <c r="C55" s="8">
        <v>11</v>
      </c>
      <c r="D55" s="9">
        <v>16.7537333333333</v>
      </c>
      <c r="E55" s="12">
        <f t="shared" si="38"/>
        <v>20.9486129032258</v>
      </c>
      <c r="F55" s="8" t="s">
        <v>111</v>
      </c>
      <c r="G55" s="6">
        <v>12</v>
      </c>
      <c r="H55" s="11">
        <f t="shared" si="20"/>
        <v>16.7537333333333</v>
      </c>
      <c r="I55" s="11">
        <f t="shared" si="21"/>
        <v>289.903733333333</v>
      </c>
      <c r="J55" s="11">
        <f t="shared" si="22"/>
        <v>0.136730137071674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1.62711135246593</v>
      </c>
      <c r="P55" s="11">
        <f t="shared" si="25"/>
        <v>0.222475158253543</v>
      </c>
      <c r="Q55" s="15">
        <f t="shared" si="26"/>
        <v>0.0289217705729606</v>
      </c>
      <c r="R55" s="11">
        <f t="shared" si="27"/>
        <v>0.115864991666667</v>
      </c>
      <c r="S55" s="16">
        <f t="shared" si="28"/>
        <v>0.249616127847882</v>
      </c>
      <c r="T55" s="3">
        <v>0.01</v>
      </c>
      <c r="U55" s="17">
        <f t="shared" si="29"/>
        <v>0.00249616127847882</v>
      </c>
      <c r="V55" s="16"/>
      <c r="W55" s="3"/>
      <c r="X55" s="17"/>
      <c r="Y55" s="18">
        <v>0.04</v>
      </c>
      <c r="Z55" s="3">
        <v>0.29</v>
      </c>
      <c r="AA55" s="19">
        <f t="shared" si="30"/>
        <v>0.0116</v>
      </c>
      <c r="AB55" s="3">
        <v>0.015</v>
      </c>
      <c r="AC55" s="3">
        <v>0.28</v>
      </c>
      <c r="AD55" s="19">
        <f t="shared" si="31"/>
        <v>0.0042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0.0305461612784788</v>
      </c>
      <c r="AR55" s="24">
        <f t="shared" si="35"/>
        <v>89.1269166666667</v>
      </c>
      <c r="AS55" s="1">
        <f t="shared" si="36"/>
        <v>0.13</v>
      </c>
      <c r="AT55" s="2">
        <f>$E$3/12</f>
        <v>24</v>
      </c>
      <c r="AU55" s="1">
        <f t="shared" si="37"/>
        <v>56910.8300094321</v>
      </c>
      <c r="AV55" s="1">
        <f>SUM(AU44:AU55)</f>
        <v>773069.185664735</v>
      </c>
    </row>
    <row r="56" s="1" customFormat="1" ht="16.8" spans="1:46">
      <c r="A56" s="6"/>
      <c r="B56" s="6"/>
      <c r="C56" s="8">
        <v>12</v>
      </c>
      <c r="D56" s="9">
        <v>13.1941290322581</v>
      </c>
      <c r="E56" s="12">
        <f t="shared" si="38"/>
        <v>16.7537333333333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11.3275161290323</v>
      </c>
      <c r="E60" s="8"/>
      <c r="F60" s="8"/>
      <c r="G60" s="6">
        <v>1</v>
      </c>
      <c r="H60" s="11">
        <f t="shared" ref="H60:H71" si="40">E61</f>
        <v>11.3275161290323</v>
      </c>
      <c r="I60" s="11">
        <f t="shared" ref="I60:I71" si="41">H60+273.15</f>
        <v>284.477516129032</v>
      </c>
      <c r="J60" s="11">
        <f t="shared" ref="J60:J71" si="42">EXP(($C$18*(I60-$C$16))/($C$19*I60*$C$16))</f>
        <v>0.0720509431137248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0.0994086862140062</v>
      </c>
      <c r="Q60" s="15">
        <f t="shared" ref="Q60:Q71" si="46">P60*$B$62</f>
        <v>0.00994086862140062</v>
      </c>
      <c r="R60" s="11">
        <f t="shared" ref="R60:R71" si="47">L60*$B$62</f>
        <v>0.13797</v>
      </c>
      <c r="S60" s="16">
        <f t="shared" ref="S60:S71" si="48">Q60/R60</f>
        <v>0.0720509431137248</v>
      </c>
      <c r="T60" s="3">
        <v>0.01</v>
      </c>
      <c r="U60" s="17">
        <f t="shared" ref="U60:U71" si="49">S60*T60</f>
        <v>0.000720509431137248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0.0130205094311372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17.9166666666667</v>
      </c>
      <c r="AU60" s="1">
        <f t="shared" ref="AU60:AU71" si="57">AT60*10000*AS60*0.67*AR60*AQ60</f>
        <v>21564.7613999273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11.4695806451613</v>
      </c>
      <c r="E61" s="12">
        <f t="shared" ref="E61:E72" si="58">D60</f>
        <v>11.3275161290323</v>
      </c>
      <c r="F61" s="8" t="s">
        <v>109</v>
      </c>
      <c r="G61" s="6">
        <v>2</v>
      </c>
      <c r="H61" s="11">
        <f t="shared" si="40"/>
        <v>11.4695806451613</v>
      </c>
      <c r="I61" s="11">
        <f t="shared" si="41"/>
        <v>284.619580645161</v>
      </c>
      <c r="J61" s="11">
        <f t="shared" si="42"/>
        <v>0.0732924334583804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2.65999131378599</v>
      </c>
      <c r="P61" s="11">
        <f t="shared" si="45"/>
        <v>0.19495723636553</v>
      </c>
      <c r="Q61" s="15">
        <f t="shared" si="46"/>
        <v>0.019495723636553</v>
      </c>
      <c r="R61" s="11">
        <f t="shared" si="47"/>
        <v>0.13797</v>
      </c>
      <c r="S61" s="16">
        <f t="shared" si="48"/>
        <v>0.141304077962985</v>
      </c>
      <c r="T61" s="3">
        <v>0.01</v>
      </c>
      <c r="U61" s="17">
        <f t="shared" si="49"/>
        <v>0.00141304077962985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0.0137130407796298</v>
      </c>
      <c r="AR61" s="24">
        <f t="shared" si="55"/>
        <v>137.97</v>
      </c>
      <c r="AS61" s="1">
        <f t="shared" si="56"/>
        <v>0.1</v>
      </c>
      <c r="AT61" s="2">
        <f>$E$5/12</f>
        <v>17.9166666666667</v>
      </c>
      <c r="AU61" s="1">
        <f t="shared" si="57"/>
        <v>22711.7421207046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16.664</v>
      </c>
      <c r="E62" s="12">
        <f t="shared" si="58"/>
        <v>11.4695806451613</v>
      </c>
      <c r="F62" s="8" t="s">
        <v>109</v>
      </c>
      <c r="G62" s="6">
        <v>3</v>
      </c>
      <c r="H62" s="11">
        <f t="shared" si="40"/>
        <v>16.664</v>
      </c>
      <c r="I62" s="11">
        <f t="shared" si="41"/>
        <v>289.814</v>
      </c>
      <c r="J62" s="11">
        <f t="shared" si="42"/>
        <v>0.135315632149552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3.84473407742046</v>
      </c>
      <c r="P62" s="11">
        <f t="shared" si="45"/>
        <v>0.520252622133073</v>
      </c>
      <c r="Q62" s="15">
        <f t="shared" si="46"/>
        <v>0.0520252622133073</v>
      </c>
      <c r="R62" s="11">
        <f t="shared" si="47"/>
        <v>0.13797</v>
      </c>
      <c r="S62" s="16">
        <f t="shared" si="48"/>
        <v>0.377076626899379</v>
      </c>
      <c r="T62" s="3">
        <v>0.01</v>
      </c>
      <c r="U62" s="17">
        <f t="shared" si="49"/>
        <v>0.00377076626899379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0.0218207662689938</v>
      </c>
      <c r="AR62" s="24">
        <f t="shared" si="55"/>
        <v>137.97</v>
      </c>
      <c r="AS62" s="1">
        <f t="shared" si="56"/>
        <v>0.1</v>
      </c>
      <c r="AT62" s="2">
        <f>$E$5/12</f>
        <v>17.9166666666667</v>
      </c>
      <c r="AU62" s="1">
        <f t="shared" si="57"/>
        <v>36139.8776786058</v>
      </c>
    </row>
    <row r="63" s="1" customFormat="1" ht="16.8" spans="1:47">
      <c r="A63" s="6"/>
      <c r="B63" s="6"/>
      <c r="C63" s="8">
        <v>3</v>
      </c>
      <c r="D63" s="9">
        <v>18.5430322580645</v>
      </c>
      <c r="E63" s="12">
        <f t="shared" si="58"/>
        <v>16.664</v>
      </c>
      <c r="F63" s="8" t="s">
        <v>109</v>
      </c>
      <c r="G63" s="6">
        <v>4</v>
      </c>
      <c r="H63" s="11">
        <f t="shared" si="40"/>
        <v>18.5430322580645</v>
      </c>
      <c r="I63" s="11">
        <f t="shared" si="41"/>
        <v>291.693032258064</v>
      </c>
      <c r="J63" s="11">
        <f t="shared" si="42"/>
        <v>0.168011704934072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4.70418145528739</v>
      </c>
      <c r="P63" s="11">
        <f t="shared" si="45"/>
        <v>0.790357546622079</v>
      </c>
      <c r="Q63" s="15">
        <f t="shared" si="46"/>
        <v>0.079035754662208</v>
      </c>
      <c r="R63" s="11">
        <f t="shared" si="47"/>
        <v>0.13797</v>
      </c>
      <c r="S63" s="16">
        <f t="shared" si="48"/>
        <v>0.572847391912792</v>
      </c>
      <c r="T63" s="3">
        <v>0.01</v>
      </c>
      <c r="U63" s="17">
        <f t="shared" si="49"/>
        <v>0.00572847391912792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0.0237784739191279</v>
      </c>
      <c r="AR63" s="24">
        <f t="shared" si="55"/>
        <v>137.97</v>
      </c>
      <c r="AS63" s="1">
        <f t="shared" si="56"/>
        <v>0.1</v>
      </c>
      <c r="AT63" s="2">
        <f>$E$5/12</f>
        <v>17.9166666666667</v>
      </c>
      <c r="AU63" s="1">
        <f t="shared" si="57"/>
        <v>39382.2622096592</v>
      </c>
    </row>
    <row r="64" s="1" customFormat="1" ht="16.8" spans="1:47">
      <c r="A64" s="6"/>
      <c r="B64" s="6"/>
      <c r="C64" s="8">
        <v>4</v>
      </c>
      <c r="D64" s="9">
        <v>20.7198</v>
      </c>
      <c r="E64" s="12">
        <f t="shared" si="58"/>
        <v>18.5430322580645</v>
      </c>
      <c r="F64" s="8" t="s">
        <v>109</v>
      </c>
      <c r="G64" s="6">
        <v>5</v>
      </c>
      <c r="H64" s="11">
        <f t="shared" si="40"/>
        <v>20.7198</v>
      </c>
      <c r="I64" s="11">
        <f t="shared" si="41"/>
        <v>293.8698</v>
      </c>
      <c r="J64" s="11">
        <f t="shared" si="42"/>
        <v>0.215140144892579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3.71813271323205</v>
      </c>
      <c r="O64" s="11">
        <f t="shared" si="59"/>
        <v>1.57539119543327</v>
      </c>
      <c r="P64" s="11">
        <f t="shared" si="45"/>
        <v>0.338929890048006</v>
      </c>
      <c r="Q64" s="15">
        <f t="shared" si="46"/>
        <v>0.0338929890048006</v>
      </c>
      <c r="R64" s="11">
        <f t="shared" si="47"/>
        <v>0.13797</v>
      </c>
      <c r="S64" s="16">
        <f t="shared" si="48"/>
        <v>0.245654772811485</v>
      </c>
      <c r="T64" s="3">
        <v>0.01</v>
      </c>
      <c r="U64" s="17">
        <f t="shared" si="49"/>
        <v>0.00245654772811485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0.0205065477281148</v>
      </c>
      <c r="AR64" s="24">
        <f t="shared" si="55"/>
        <v>137.97</v>
      </c>
      <c r="AS64" s="1">
        <f t="shared" si="56"/>
        <v>0.1</v>
      </c>
      <c r="AT64" s="2">
        <f>$E$5/12</f>
        <v>17.9166666666667</v>
      </c>
      <c r="AU64" s="1">
        <f t="shared" si="57"/>
        <v>33963.2493822013</v>
      </c>
    </row>
    <row r="65" s="1" customFormat="1" ht="16.8" spans="1:47">
      <c r="A65" s="6"/>
      <c r="B65" s="6"/>
      <c r="C65" s="8">
        <v>5</v>
      </c>
      <c r="D65" s="9">
        <v>25.7501290322581</v>
      </c>
      <c r="E65" s="12">
        <f t="shared" si="58"/>
        <v>20.7198</v>
      </c>
      <c r="F65" s="8" t="s">
        <v>111</v>
      </c>
      <c r="G65" s="6">
        <v>6</v>
      </c>
      <c r="H65" s="11">
        <f t="shared" si="40"/>
        <v>25.7501290322581</v>
      </c>
      <c r="I65" s="11">
        <f t="shared" si="41"/>
        <v>298.900129032258</v>
      </c>
      <c r="J65" s="11">
        <f t="shared" si="42"/>
        <v>0.3757411032266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2.61616130538526</v>
      </c>
      <c r="P65" s="11">
        <f t="shared" si="45"/>
        <v>0.9829993351042</v>
      </c>
      <c r="Q65" s="15">
        <f t="shared" si="46"/>
        <v>0.09829993351042</v>
      </c>
      <c r="R65" s="11">
        <f t="shared" si="47"/>
        <v>0.13797</v>
      </c>
      <c r="S65" s="16">
        <f t="shared" si="48"/>
        <v>0.712473244259042</v>
      </c>
      <c r="T65" s="3">
        <v>0.01</v>
      </c>
      <c r="U65" s="17">
        <f t="shared" si="49"/>
        <v>0.00712473244259042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0.0303247324425904</v>
      </c>
      <c r="AR65" s="24">
        <f t="shared" si="55"/>
        <v>137.97</v>
      </c>
      <c r="AS65" s="1">
        <f t="shared" si="56"/>
        <v>0.1</v>
      </c>
      <c r="AT65" s="2">
        <f>$E$5/12</f>
        <v>17.9166666666667</v>
      </c>
      <c r="AU65" s="1">
        <f t="shared" si="57"/>
        <v>50224.2729518133</v>
      </c>
    </row>
    <row r="66" s="1" customFormat="1" ht="16.8" spans="1:47">
      <c r="A66" s="6"/>
      <c r="B66" s="6"/>
      <c r="C66" s="8">
        <v>6</v>
      </c>
      <c r="D66" s="9">
        <v>27.1455666666667</v>
      </c>
      <c r="E66" s="12">
        <f t="shared" si="58"/>
        <v>25.7501290322581</v>
      </c>
      <c r="F66" s="8" t="s">
        <v>109</v>
      </c>
      <c r="G66" s="6">
        <v>7</v>
      </c>
      <c r="H66" s="11">
        <f t="shared" si="40"/>
        <v>27.1455666666667</v>
      </c>
      <c r="I66" s="11">
        <f t="shared" si="41"/>
        <v>300.295566666667</v>
      </c>
      <c r="J66" s="11">
        <f t="shared" si="42"/>
        <v>0.437149093150903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3.01286197028106</v>
      </c>
      <c r="P66" s="11">
        <f t="shared" si="45"/>
        <v>1.31706987809721</v>
      </c>
      <c r="Q66" s="15">
        <f t="shared" si="46"/>
        <v>0.131706987809721</v>
      </c>
      <c r="R66" s="11">
        <f t="shared" si="47"/>
        <v>0.13797</v>
      </c>
      <c r="S66" s="16">
        <f t="shared" si="48"/>
        <v>0.954605985429591</v>
      </c>
      <c r="T66" s="3">
        <v>0.01</v>
      </c>
      <c r="U66" s="17">
        <f t="shared" si="49"/>
        <v>0.00954605985429591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0.0327460598542959</v>
      </c>
      <c r="AR66" s="24">
        <f t="shared" si="55"/>
        <v>137.97</v>
      </c>
      <c r="AS66" s="1">
        <f t="shared" si="56"/>
        <v>0.1</v>
      </c>
      <c r="AT66" s="2">
        <f>$E$5/12</f>
        <v>17.9166666666667</v>
      </c>
      <c r="AU66" s="1">
        <f t="shared" si="57"/>
        <v>54234.5114283252</v>
      </c>
    </row>
    <row r="67" s="1" customFormat="1" ht="16.8" spans="1:47">
      <c r="A67" s="6"/>
      <c r="B67" s="6"/>
      <c r="C67" s="8">
        <v>7</v>
      </c>
      <c r="D67" s="9">
        <v>28.2635161290323</v>
      </c>
      <c r="E67" s="12">
        <f t="shared" si="58"/>
        <v>27.1455666666667</v>
      </c>
      <c r="F67" s="8" t="s">
        <v>109</v>
      </c>
      <c r="G67" s="6">
        <v>8</v>
      </c>
      <c r="H67" s="11">
        <f t="shared" si="40"/>
        <v>28.2635161290323</v>
      </c>
      <c r="I67" s="11">
        <f t="shared" si="41"/>
        <v>301.413516129032</v>
      </c>
      <c r="J67" s="11">
        <f t="shared" si="42"/>
        <v>0.493013087995809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3.07549209218385</v>
      </c>
      <c r="P67" s="11">
        <f t="shared" si="45"/>
        <v>1.51625785347425</v>
      </c>
      <c r="Q67" s="15">
        <f t="shared" si="46"/>
        <v>0.151625785347425</v>
      </c>
      <c r="R67" s="11">
        <f t="shared" si="47"/>
        <v>0.13797</v>
      </c>
      <c r="S67" s="16">
        <f t="shared" si="48"/>
        <v>1.09897648291241</v>
      </c>
      <c r="T67" s="3">
        <v>0.01</v>
      </c>
      <c r="U67" s="17">
        <f t="shared" si="49"/>
        <v>0.0109897648291241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0.0341897648291241</v>
      </c>
      <c r="AR67" s="24">
        <f t="shared" si="55"/>
        <v>137.97</v>
      </c>
      <c r="AS67" s="1">
        <f t="shared" si="56"/>
        <v>0.1</v>
      </c>
      <c r="AT67" s="2">
        <f>$E$5/12</f>
        <v>17.9166666666667</v>
      </c>
      <c r="AU67" s="1">
        <f t="shared" si="57"/>
        <v>56625.5970827472</v>
      </c>
    </row>
    <row r="68" s="1" customFormat="1" ht="16.8" spans="1:47">
      <c r="A68" s="6"/>
      <c r="B68" s="6"/>
      <c r="C68" s="8">
        <v>8</v>
      </c>
      <c r="D68" s="9">
        <v>27.8008709677419</v>
      </c>
      <c r="E68" s="12">
        <f t="shared" si="58"/>
        <v>28.2635161290323</v>
      </c>
      <c r="F68" s="8" t="s">
        <v>109</v>
      </c>
      <c r="G68" s="6">
        <v>9</v>
      </c>
      <c r="H68" s="11">
        <f t="shared" si="40"/>
        <v>27.8008709677419</v>
      </c>
      <c r="I68" s="11">
        <f t="shared" si="41"/>
        <v>300.950870967742</v>
      </c>
      <c r="J68" s="11">
        <f t="shared" si="42"/>
        <v>0.469128099659361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2.9389342387096</v>
      </c>
      <c r="P68" s="11">
        <f t="shared" si="45"/>
        <v>1.37873663442967</v>
      </c>
      <c r="Q68" s="15">
        <f t="shared" si="46"/>
        <v>0.137873663442967</v>
      </c>
      <c r="R68" s="11">
        <f t="shared" si="47"/>
        <v>0.13797</v>
      </c>
      <c r="S68" s="16">
        <f t="shared" si="48"/>
        <v>0.999301757215095</v>
      </c>
      <c r="T68" s="3">
        <v>0.01</v>
      </c>
      <c r="U68" s="17">
        <f t="shared" si="49"/>
        <v>0.00999301757215095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0.0331930175721509</v>
      </c>
      <c r="AR68" s="24">
        <f t="shared" si="55"/>
        <v>137.97</v>
      </c>
      <c r="AS68" s="1">
        <f t="shared" si="56"/>
        <v>0.1</v>
      </c>
      <c r="AT68" s="2">
        <f>$E$5/12</f>
        <v>17.9166666666667</v>
      </c>
      <c r="AU68" s="1">
        <f t="shared" si="57"/>
        <v>54974.7694491328</v>
      </c>
    </row>
    <row r="69" s="1" customFormat="1" ht="16.8" spans="1:47">
      <c r="A69" s="6"/>
      <c r="B69" s="6"/>
      <c r="C69" s="8">
        <v>9</v>
      </c>
      <c r="D69" s="9">
        <v>27.2367333333333</v>
      </c>
      <c r="E69" s="12">
        <f t="shared" si="58"/>
        <v>27.8008709677419</v>
      </c>
      <c r="F69" s="8" t="s">
        <v>109</v>
      </c>
      <c r="G69" s="6">
        <v>10</v>
      </c>
      <c r="H69" s="11">
        <f t="shared" si="40"/>
        <v>27.2367333333333</v>
      </c>
      <c r="I69" s="11">
        <f t="shared" si="41"/>
        <v>300.386733333333</v>
      </c>
      <c r="J69" s="11">
        <f t="shared" si="42"/>
        <v>0.441472144240312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2.93989760427993</v>
      </c>
      <c r="P69" s="11">
        <f t="shared" si="45"/>
        <v>1.29788289920842</v>
      </c>
      <c r="Q69" s="15">
        <f t="shared" si="46"/>
        <v>0.129788289920842</v>
      </c>
      <c r="R69" s="11">
        <f t="shared" si="47"/>
        <v>0.13797</v>
      </c>
      <c r="S69" s="16">
        <f t="shared" si="48"/>
        <v>0.940699354358496</v>
      </c>
      <c r="T69" s="3">
        <v>0.01</v>
      </c>
      <c r="U69" s="17">
        <f t="shared" si="49"/>
        <v>0.00940699354358496</v>
      </c>
      <c r="V69" s="16"/>
      <c r="W69" s="3"/>
      <c r="X69" s="17"/>
      <c r="Y69" s="18">
        <v>0.05</v>
      </c>
      <c r="Z69" s="3">
        <v>0.06</v>
      </c>
      <c r="AA69" s="19">
        <f t="shared" si="50"/>
        <v>0.003</v>
      </c>
      <c r="AB69" s="3">
        <v>0.02</v>
      </c>
      <c r="AC69" s="3">
        <v>0.63</v>
      </c>
      <c r="AD69" s="19">
        <f t="shared" si="51"/>
        <v>0.0126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0.02</v>
      </c>
      <c r="AO69" s="3">
        <v>0.28</v>
      </c>
      <c r="AP69" s="3">
        <f t="shared" si="53"/>
        <v>0.0056</v>
      </c>
      <c r="AQ69" s="1">
        <f t="shared" si="54"/>
        <v>0.032606993543585</v>
      </c>
      <c r="AR69" s="24">
        <f t="shared" si="55"/>
        <v>137.97</v>
      </c>
      <c r="AS69" s="1">
        <f t="shared" si="56"/>
        <v>0.1</v>
      </c>
      <c r="AT69" s="2">
        <f>$E$5/12</f>
        <v>17.9166666666667</v>
      </c>
      <c r="AU69" s="1">
        <f t="shared" si="57"/>
        <v>54004.1877359144</v>
      </c>
    </row>
    <row r="70" s="1" customFormat="1" ht="16.8" spans="1:47">
      <c r="A70" s="6"/>
      <c r="B70" s="6"/>
      <c r="C70" s="8">
        <v>10</v>
      </c>
      <c r="D70" s="9">
        <v>20.9486129032258</v>
      </c>
      <c r="E70" s="12">
        <f t="shared" si="58"/>
        <v>27.2367333333333</v>
      </c>
      <c r="F70" s="8" t="s">
        <v>109</v>
      </c>
      <c r="G70" s="6">
        <v>11</v>
      </c>
      <c r="H70" s="11">
        <f t="shared" si="40"/>
        <v>20.9486129032258</v>
      </c>
      <c r="I70" s="11">
        <f t="shared" si="41"/>
        <v>294.098612903226</v>
      </c>
      <c r="J70" s="11">
        <f t="shared" si="42"/>
        <v>0.220758115129908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1.55991396981794</v>
      </c>
      <c r="O70" s="11">
        <f t="shared" si="59"/>
        <v>1.46180073525358</v>
      </c>
      <c r="P70" s="11">
        <f t="shared" si="45"/>
        <v>0.322704375010093</v>
      </c>
      <c r="Q70" s="15">
        <f t="shared" si="46"/>
        <v>0.0322704375010093</v>
      </c>
      <c r="R70" s="11">
        <f t="shared" si="47"/>
        <v>0.13797</v>
      </c>
      <c r="S70" s="16">
        <f t="shared" si="48"/>
        <v>0.233894596658761</v>
      </c>
      <c r="T70" s="3">
        <v>0.01</v>
      </c>
      <c r="U70" s="17">
        <f t="shared" si="49"/>
        <v>0.00233894596658761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0.0203889459665876</v>
      </c>
      <c r="AR70" s="24">
        <f t="shared" si="55"/>
        <v>137.97</v>
      </c>
      <c r="AS70" s="1">
        <f t="shared" si="56"/>
        <v>0.1</v>
      </c>
      <c r="AT70" s="2">
        <f>$E$5/12</f>
        <v>17.9166666666667</v>
      </c>
      <c r="AU70" s="1">
        <f t="shared" si="57"/>
        <v>33768.4755954337</v>
      </c>
    </row>
    <row r="71" s="1" customFormat="1" ht="16.8" spans="1:48">
      <c r="A71" s="6"/>
      <c r="B71" s="6"/>
      <c r="C71" s="8">
        <v>11</v>
      </c>
      <c r="D71" s="9">
        <v>16.7537333333333</v>
      </c>
      <c r="E71" s="12">
        <f t="shared" si="58"/>
        <v>20.9486129032258</v>
      </c>
      <c r="F71" s="8" t="s">
        <v>111</v>
      </c>
      <c r="G71" s="6">
        <v>12</v>
      </c>
      <c r="H71" s="11">
        <f t="shared" si="40"/>
        <v>16.7537333333333</v>
      </c>
      <c r="I71" s="11">
        <f t="shared" si="41"/>
        <v>289.903733333333</v>
      </c>
      <c r="J71" s="11">
        <f t="shared" si="42"/>
        <v>0.136730137071674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2.51879636024348</v>
      </c>
      <c r="P71" s="11">
        <f t="shared" si="45"/>
        <v>0.344395371591724</v>
      </c>
      <c r="Q71" s="15">
        <f t="shared" si="46"/>
        <v>0.0344395371591724</v>
      </c>
      <c r="R71" s="11">
        <f t="shared" si="47"/>
        <v>0.13797</v>
      </c>
      <c r="S71" s="16">
        <f t="shared" si="48"/>
        <v>0.249616127847883</v>
      </c>
      <c r="T71" s="3">
        <v>0.01</v>
      </c>
      <c r="U71" s="17">
        <f t="shared" si="49"/>
        <v>0.00249616127847883</v>
      </c>
      <c r="V71" s="16"/>
      <c r="W71" s="3"/>
      <c r="X71" s="17"/>
      <c r="Y71" s="18">
        <v>0.04</v>
      </c>
      <c r="Z71" s="3">
        <v>0.06</v>
      </c>
      <c r="AA71" s="19">
        <f t="shared" si="50"/>
        <v>0.0024</v>
      </c>
      <c r="AB71" s="3">
        <v>0.015</v>
      </c>
      <c r="AC71" s="3">
        <v>0.63</v>
      </c>
      <c r="AD71" s="19">
        <f t="shared" si="51"/>
        <v>0.00945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0.015</v>
      </c>
      <c r="AO71" s="3">
        <v>0.28</v>
      </c>
      <c r="AP71" s="3">
        <f t="shared" si="53"/>
        <v>0.0042</v>
      </c>
      <c r="AQ71" s="1">
        <f t="shared" si="54"/>
        <v>0.0205461612784788</v>
      </c>
      <c r="AR71" s="24">
        <f t="shared" si="55"/>
        <v>137.97</v>
      </c>
      <c r="AS71" s="1">
        <f t="shared" si="56"/>
        <v>0.1</v>
      </c>
      <c r="AT71" s="2">
        <f>$E$5/12</f>
        <v>17.9166666666667</v>
      </c>
      <c r="AU71" s="1">
        <f t="shared" si="57"/>
        <v>34028.8579335657</v>
      </c>
      <c r="AV71" s="1">
        <f>SUM(AU60:AU71)</f>
        <v>491622.56496803</v>
      </c>
    </row>
    <row r="72" s="1" customFormat="1" ht="16.8" spans="1:46">
      <c r="A72" s="6"/>
      <c r="B72" s="6"/>
      <c r="C72" s="8">
        <v>12</v>
      </c>
      <c r="D72" s="9">
        <v>13.1941290322581</v>
      </c>
      <c r="E72" s="12">
        <f t="shared" si="58"/>
        <v>16.7537333333333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11.3275161290323</v>
      </c>
      <c r="E76" s="8"/>
      <c r="F76" s="8"/>
      <c r="G76" s="6">
        <v>1</v>
      </c>
      <c r="H76" s="11">
        <f t="shared" ref="H76:H87" si="60">E77</f>
        <v>11.3275161290323</v>
      </c>
      <c r="I76" s="11">
        <f t="shared" ref="I76:I87" si="61">H76+273.15</f>
        <v>284.477516129032</v>
      </c>
      <c r="J76" s="11">
        <f t="shared" ref="J76:J87" si="62">EXP(($C$18*(I76-$C$16))/($C$19*I76*$C$16))</f>
        <v>0.0720509431137248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0.00563885691421159</v>
      </c>
      <c r="Q76" s="15">
        <f t="shared" ref="Q76:Q87" si="66">P76*$B$78</f>
        <v>0.000733051398847507</v>
      </c>
      <c r="R76" s="11">
        <f t="shared" ref="R76:R87" si="67">L76*$B$78</f>
        <v>0.0101740708333333</v>
      </c>
      <c r="S76" s="16">
        <f t="shared" ref="S76:S87" si="68">Q76/R76</f>
        <v>0.072050943113725</v>
      </c>
      <c r="T76" s="3">
        <v>0.01</v>
      </c>
      <c r="U76" s="17">
        <f t="shared" ref="U76:U87" si="69">S76*T76</f>
        <v>0.00072050943113725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0.0123205094311373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11.4695806451613</v>
      </c>
      <c r="E77" s="12">
        <f t="shared" ref="E77:E88" si="78">D76</f>
        <v>11.3275161290323</v>
      </c>
      <c r="F77" s="8" t="s">
        <v>109</v>
      </c>
      <c r="G77" s="6">
        <v>2</v>
      </c>
      <c r="H77" s="11">
        <f t="shared" si="60"/>
        <v>11.4695806451613</v>
      </c>
      <c r="I77" s="11">
        <f t="shared" si="61"/>
        <v>284.619580645161</v>
      </c>
      <c r="J77" s="11">
        <f t="shared" si="62"/>
        <v>0.0732924334583804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0.150885309752455</v>
      </c>
      <c r="P77" s="11">
        <f t="shared" si="65"/>
        <v>0.0110587515248789</v>
      </c>
      <c r="Q77" s="15">
        <f t="shared" si="66"/>
        <v>0.00143763769823426</v>
      </c>
      <c r="R77" s="11">
        <f t="shared" si="67"/>
        <v>0.0101740708333333</v>
      </c>
      <c r="S77" s="16">
        <f t="shared" si="68"/>
        <v>0.141304077962985</v>
      </c>
      <c r="T77" s="3">
        <v>0.01</v>
      </c>
      <c r="U77" s="17">
        <f t="shared" si="69"/>
        <v>0.00141304077962985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0.0130130407796299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16.664</v>
      </c>
      <c r="E78" s="12">
        <f t="shared" si="78"/>
        <v>11.4695806451613</v>
      </c>
      <c r="F78" s="8" t="s">
        <v>109</v>
      </c>
      <c r="G78" s="6">
        <v>3</v>
      </c>
      <c r="H78" s="11">
        <f t="shared" si="60"/>
        <v>16.664</v>
      </c>
      <c r="I78" s="11">
        <f t="shared" si="61"/>
        <v>289.814</v>
      </c>
      <c r="J78" s="11">
        <f t="shared" si="62"/>
        <v>0.135315632149552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0.218088641560909</v>
      </c>
      <c r="P78" s="11">
        <f t="shared" si="65"/>
        <v>0.0295108023974514</v>
      </c>
      <c r="Q78" s="15">
        <f t="shared" si="66"/>
        <v>0.00383640431166868</v>
      </c>
      <c r="R78" s="11">
        <f t="shared" si="67"/>
        <v>0.0101740708333333</v>
      </c>
      <c r="S78" s="16">
        <f t="shared" si="68"/>
        <v>0.37707662689938</v>
      </c>
      <c r="T78" s="3">
        <v>0.01</v>
      </c>
      <c r="U78" s="17">
        <f t="shared" si="69"/>
        <v>0.0037707662689938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0.0228707662689938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ht="16.8" spans="1:47">
      <c r="A79" s="6"/>
      <c r="B79" s="6"/>
      <c r="C79" s="8">
        <v>3</v>
      </c>
      <c r="D79" s="9">
        <v>18.5430322580645</v>
      </c>
      <c r="E79" s="12">
        <f t="shared" si="78"/>
        <v>16.664</v>
      </c>
      <c r="F79" s="8" t="s">
        <v>109</v>
      </c>
      <c r="G79" s="6">
        <v>4</v>
      </c>
      <c r="H79" s="11">
        <f t="shared" si="60"/>
        <v>18.5430322580645</v>
      </c>
      <c r="I79" s="11">
        <f t="shared" si="61"/>
        <v>291.693032258064</v>
      </c>
      <c r="J79" s="11">
        <f t="shared" si="62"/>
        <v>0.168011704934072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0.266839922496791</v>
      </c>
      <c r="P79" s="11">
        <f t="shared" si="65"/>
        <v>0.0448322303231616</v>
      </c>
      <c r="Q79" s="15">
        <f t="shared" si="66"/>
        <v>0.00582818994201101</v>
      </c>
      <c r="R79" s="11">
        <f t="shared" si="67"/>
        <v>0.0101740708333333</v>
      </c>
      <c r="S79" s="16">
        <f t="shared" si="68"/>
        <v>0.572847391912794</v>
      </c>
      <c r="T79" s="3">
        <v>0.01</v>
      </c>
      <c r="U79" s="17">
        <f t="shared" si="69"/>
        <v>0.00572847391912794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0.0248284739191279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ht="16.8" spans="1:47">
      <c r="A80" s="6"/>
      <c r="B80" s="6"/>
      <c r="C80" s="8">
        <v>4</v>
      </c>
      <c r="D80" s="9">
        <v>20.7198</v>
      </c>
      <c r="E80" s="12">
        <f t="shared" si="78"/>
        <v>18.5430322580645</v>
      </c>
      <c r="F80" s="8" t="s">
        <v>109</v>
      </c>
      <c r="G80" s="6">
        <v>5</v>
      </c>
      <c r="H80" s="11">
        <f t="shared" si="60"/>
        <v>20.7198</v>
      </c>
      <c r="I80" s="11">
        <f t="shared" si="61"/>
        <v>293.8698</v>
      </c>
      <c r="J80" s="11">
        <f t="shared" si="62"/>
        <v>0.215140144892579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0.210907307564948</v>
      </c>
      <c r="O80" s="11">
        <f t="shared" si="79"/>
        <v>0.0893624679420148</v>
      </c>
      <c r="P80" s="11">
        <f t="shared" si="65"/>
        <v>0.0192254543010035</v>
      </c>
      <c r="Q80" s="15">
        <f t="shared" si="66"/>
        <v>0.00249930905913046</v>
      </c>
      <c r="R80" s="11">
        <f t="shared" si="67"/>
        <v>0.0101740708333333</v>
      </c>
      <c r="S80" s="16">
        <f t="shared" si="68"/>
        <v>0.245654772811486</v>
      </c>
      <c r="T80" s="3">
        <v>0.01</v>
      </c>
      <c r="U80" s="17">
        <f t="shared" si="69"/>
        <v>0.00245654772811486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0.0215565477281149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ht="16.8" spans="1:47">
      <c r="A81" s="6"/>
      <c r="B81" s="6"/>
      <c r="C81" s="8">
        <v>5</v>
      </c>
      <c r="D81" s="9">
        <v>25.7501290322581</v>
      </c>
      <c r="E81" s="12">
        <f t="shared" si="78"/>
        <v>20.7198</v>
      </c>
      <c r="F81" s="8" t="s">
        <v>111</v>
      </c>
      <c r="G81" s="6">
        <v>6</v>
      </c>
      <c r="H81" s="11">
        <f t="shared" si="60"/>
        <v>25.7501290322581</v>
      </c>
      <c r="I81" s="11">
        <f t="shared" si="61"/>
        <v>298.900129032258</v>
      </c>
      <c r="J81" s="11">
        <f t="shared" si="62"/>
        <v>0.3757411032266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0.148399096974345</v>
      </c>
      <c r="P81" s="11">
        <f t="shared" si="65"/>
        <v>0.0557596404149715</v>
      </c>
      <c r="Q81" s="15">
        <f t="shared" si="66"/>
        <v>0.00724875325394629</v>
      </c>
      <c r="R81" s="11">
        <f t="shared" si="67"/>
        <v>0.0101740708333333</v>
      </c>
      <c r="S81" s="16">
        <f t="shared" si="68"/>
        <v>0.712473244259044</v>
      </c>
      <c r="T81" s="3">
        <v>0.01</v>
      </c>
      <c r="U81" s="17">
        <f t="shared" si="69"/>
        <v>0.00712473244259044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0.0320247324425904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ht="16.8" spans="1:47">
      <c r="A82" s="6"/>
      <c r="B82" s="6"/>
      <c r="C82" s="8">
        <v>6</v>
      </c>
      <c r="D82" s="9">
        <v>27.1455666666667</v>
      </c>
      <c r="E82" s="12">
        <f t="shared" si="78"/>
        <v>25.7501290322581</v>
      </c>
      <c r="F82" s="8" t="s">
        <v>109</v>
      </c>
      <c r="G82" s="6">
        <v>7</v>
      </c>
      <c r="H82" s="11">
        <f t="shared" si="60"/>
        <v>27.1455666666667</v>
      </c>
      <c r="I82" s="11">
        <f t="shared" si="61"/>
        <v>300.295566666667</v>
      </c>
      <c r="J82" s="11">
        <f t="shared" si="62"/>
        <v>0.437149093150903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0.170901539892706</v>
      </c>
      <c r="P82" s="11">
        <f t="shared" si="65"/>
        <v>0.0747094531821894</v>
      </c>
      <c r="Q82" s="15">
        <f t="shared" si="66"/>
        <v>0.00971222891368463</v>
      </c>
      <c r="R82" s="11">
        <f t="shared" si="67"/>
        <v>0.0101740708333333</v>
      </c>
      <c r="S82" s="16">
        <f t="shared" si="68"/>
        <v>0.954605985429594</v>
      </c>
      <c r="T82" s="3">
        <v>0.01</v>
      </c>
      <c r="U82" s="17">
        <f t="shared" si="69"/>
        <v>0.00954605985429594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0.0344460598542959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ht="16.8" spans="1:47">
      <c r="A83" s="6"/>
      <c r="B83" s="6"/>
      <c r="C83" s="8">
        <v>7</v>
      </c>
      <c r="D83" s="9">
        <v>28.2635161290323</v>
      </c>
      <c r="E83" s="12">
        <f t="shared" si="78"/>
        <v>27.1455666666667</v>
      </c>
      <c r="F83" s="8" t="s">
        <v>109</v>
      </c>
      <c r="G83" s="6">
        <v>8</v>
      </c>
      <c r="H83" s="11">
        <f t="shared" si="60"/>
        <v>28.2635161290323</v>
      </c>
      <c r="I83" s="11">
        <f t="shared" si="61"/>
        <v>301.413516129032</v>
      </c>
      <c r="J83" s="11">
        <f t="shared" si="62"/>
        <v>0.493013087995809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0.17445417004385</v>
      </c>
      <c r="P83" s="11">
        <f t="shared" si="65"/>
        <v>0.0860081890870646</v>
      </c>
      <c r="Q83" s="15">
        <f t="shared" si="66"/>
        <v>0.0111810645813184</v>
      </c>
      <c r="R83" s="11">
        <f t="shared" si="67"/>
        <v>0.0101740708333333</v>
      </c>
      <c r="S83" s="16">
        <f t="shared" si="68"/>
        <v>1.09897648291241</v>
      </c>
      <c r="T83" s="3">
        <v>0.01</v>
      </c>
      <c r="U83" s="17">
        <f t="shared" si="69"/>
        <v>0.0109897648291241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0.0358897648291241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ht="16.8" spans="1:47">
      <c r="A84" s="6"/>
      <c r="B84" s="6"/>
      <c r="C84" s="8">
        <v>8</v>
      </c>
      <c r="D84" s="9">
        <v>27.8008709677419</v>
      </c>
      <c r="E84" s="12">
        <f t="shared" si="78"/>
        <v>28.2635161290323</v>
      </c>
      <c r="F84" s="8" t="s">
        <v>109</v>
      </c>
      <c r="G84" s="6">
        <v>9</v>
      </c>
      <c r="H84" s="11">
        <f t="shared" si="60"/>
        <v>27.8008709677419</v>
      </c>
      <c r="I84" s="11">
        <f t="shared" si="61"/>
        <v>300.950870967742</v>
      </c>
      <c r="J84" s="11">
        <f t="shared" si="62"/>
        <v>0.469128099659361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0.166708064290119</v>
      </c>
      <c r="P84" s="11">
        <f t="shared" si="65"/>
        <v>0.0782074373983142</v>
      </c>
      <c r="Q84" s="15">
        <f t="shared" si="66"/>
        <v>0.0101669668617808</v>
      </c>
      <c r="R84" s="11">
        <f t="shared" si="67"/>
        <v>0.0101740708333333</v>
      </c>
      <c r="S84" s="16">
        <f t="shared" si="68"/>
        <v>0.999301757215098</v>
      </c>
      <c r="T84" s="3">
        <v>0.01</v>
      </c>
      <c r="U84" s="17">
        <f t="shared" si="69"/>
        <v>0.00999301757215098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0.034893017572151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ht="16.8" spans="1:47">
      <c r="A85" s="6"/>
      <c r="B85" s="6"/>
      <c r="C85" s="8">
        <v>9</v>
      </c>
      <c r="D85" s="9">
        <v>27.2367333333333</v>
      </c>
      <c r="E85" s="12">
        <f t="shared" si="78"/>
        <v>27.8008709677419</v>
      </c>
      <c r="F85" s="8" t="s">
        <v>109</v>
      </c>
      <c r="G85" s="6">
        <v>10</v>
      </c>
      <c r="H85" s="11">
        <f t="shared" si="60"/>
        <v>27.2367333333333</v>
      </c>
      <c r="I85" s="11">
        <f t="shared" si="61"/>
        <v>300.386733333333</v>
      </c>
      <c r="J85" s="11">
        <f t="shared" si="62"/>
        <v>0.441472144240312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0.166762710225138</v>
      </c>
      <c r="P85" s="11">
        <f t="shared" si="65"/>
        <v>0.0736210912624175</v>
      </c>
      <c r="Q85" s="15">
        <f t="shared" si="66"/>
        <v>0.00957074186411427</v>
      </c>
      <c r="R85" s="11">
        <f t="shared" si="67"/>
        <v>0.0101740708333333</v>
      </c>
      <c r="S85" s="16">
        <f t="shared" si="68"/>
        <v>0.940699354358499</v>
      </c>
      <c r="T85" s="3">
        <v>0.01</v>
      </c>
      <c r="U85" s="17">
        <f t="shared" si="69"/>
        <v>0.00940699354358499</v>
      </c>
      <c r="V85" s="16"/>
      <c r="W85" s="3"/>
      <c r="X85" s="17"/>
      <c r="Y85" s="18">
        <v>0.05</v>
      </c>
      <c r="Z85" s="3">
        <v>0.17</v>
      </c>
      <c r="AA85" s="19">
        <f t="shared" si="70"/>
        <v>0.0085</v>
      </c>
      <c r="AB85" s="3">
        <v>0.02</v>
      </c>
      <c r="AC85" s="3">
        <v>0.03</v>
      </c>
      <c r="AD85" s="19">
        <f t="shared" si="71"/>
        <v>0.0006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0.02</v>
      </c>
      <c r="AO85" s="3">
        <v>0.79</v>
      </c>
      <c r="AP85" s="3">
        <f t="shared" si="72"/>
        <v>0.0158</v>
      </c>
      <c r="AQ85" s="1">
        <f t="shared" si="73"/>
        <v>0.034306993543585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ht="16.8" spans="1:47">
      <c r="A86" s="6"/>
      <c r="B86" s="6"/>
      <c r="C86" s="8">
        <v>10</v>
      </c>
      <c r="D86" s="9">
        <v>20.9486129032258</v>
      </c>
      <c r="E86" s="12">
        <f t="shared" si="78"/>
        <v>27.2367333333333</v>
      </c>
      <c r="F86" s="8" t="s">
        <v>109</v>
      </c>
      <c r="G86" s="6">
        <v>11</v>
      </c>
      <c r="H86" s="11">
        <f t="shared" si="60"/>
        <v>20.9486129032258</v>
      </c>
      <c r="I86" s="11">
        <f t="shared" si="61"/>
        <v>294.098612903226</v>
      </c>
      <c r="J86" s="11">
        <f t="shared" si="62"/>
        <v>0.220758115129908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0.0884845380145846</v>
      </c>
      <c r="O86" s="11">
        <f t="shared" si="79"/>
        <v>0.0829191642814693</v>
      </c>
      <c r="P86" s="11">
        <f t="shared" si="65"/>
        <v>0.0183050784149244</v>
      </c>
      <c r="Q86" s="15">
        <f t="shared" si="66"/>
        <v>0.00237966019394017</v>
      </c>
      <c r="R86" s="11">
        <f t="shared" si="67"/>
        <v>0.0101740708333333</v>
      </c>
      <c r="S86" s="16">
        <f t="shared" si="68"/>
        <v>0.233894596658762</v>
      </c>
      <c r="T86" s="3">
        <v>0.01</v>
      </c>
      <c r="U86" s="17">
        <f t="shared" si="69"/>
        <v>0.00233894596658762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0.0214389459665876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ht="16.8" spans="1:48">
      <c r="A87" s="6"/>
      <c r="B87" s="6"/>
      <c r="C87" s="8">
        <v>11</v>
      </c>
      <c r="D87" s="9">
        <v>16.7537333333333</v>
      </c>
      <c r="E87" s="12">
        <f t="shared" si="78"/>
        <v>20.9486129032258</v>
      </c>
      <c r="F87" s="8" t="s">
        <v>111</v>
      </c>
      <c r="G87" s="6">
        <v>12</v>
      </c>
      <c r="H87" s="11">
        <f t="shared" si="60"/>
        <v>16.7537333333333</v>
      </c>
      <c r="I87" s="11">
        <f t="shared" si="61"/>
        <v>289.903733333333</v>
      </c>
      <c r="J87" s="11">
        <f t="shared" si="62"/>
        <v>0.136730137071674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0.142876169199878</v>
      </c>
      <c r="P87" s="11">
        <f t="shared" si="65"/>
        <v>0.019535478198975</v>
      </c>
      <c r="Q87" s="15">
        <f t="shared" si="66"/>
        <v>0.00253961216586675</v>
      </c>
      <c r="R87" s="11">
        <f t="shared" si="67"/>
        <v>0.0101740708333333</v>
      </c>
      <c r="S87" s="16">
        <f t="shared" si="68"/>
        <v>0.249616127847884</v>
      </c>
      <c r="T87" s="3">
        <v>0.01</v>
      </c>
      <c r="U87" s="17">
        <f t="shared" si="69"/>
        <v>0.00249616127847884</v>
      </c>
      <c r="V87" s="16"/>
      <c r="W87" s="3"/>
      <c r="X87" s="17"/>
      <c r="Y87" s="18">
        <v>0.04</v>
      </c>
      <c r="Z87" s="3">
        <v>0.17</v>
      </c>
      <c r="AA87" s="19">
        <f t="shared" si="70"/>
        <v>0.0068</v>
      </c>
      <c r="AB87" s="3">
        <v>0.015</v>
      </c>
      <c r="AC87" s="3">
        <v>0.03</v>
      </c>
      <c r="AD87" s="19">
        <f t="shared" si="71"/>
        <v>0.00045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0.015</v>
      </c>
      <c r="AO87" s="3">
        <v>0.79</v>
      </c>
      <c r="AP87" s="3">
        <f t="shared" si="72"/>
        <v>0.01185</v>
      </c>
      <c r="AQ87" s="1">
        <f t="shared" si="73"/>
        <v>0.0215961612784788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ht="16.8" spans="1:46">
      <c r="A88" s="6"/>
      <c r="B88" s="6"/>
      <c r="C88" s="8">
        <v>12</v>
      </c>
      <c r="D88" s="9">
        <v>13.1941290322581</v>
      </c>
      <c r="E88" s="12">
        <f t="shared" si="78"/>
        <v>16.7537333333333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11.3275161290323</v>
      </c>
      <c r="E91" s="8"/>
      <c r="F91" s="8"/>
      <c r="G91" s="6">
        <v>1</v>
      </c>
      <c r="H91" s="11">
        <f t="shared" ref="H91:H102" si="80">E92</f>
        <v>11.3275161290323</v>
      </c>
      <c r="I91" s="11">
        <f t="shared" ref="I91:I102" si="81">H91+273.15</f>
        <v>284.477516129032</v>
      </c>
      <c r="J91" s="11">
        <f t="shared" ref="J91:J102" si="82">EXP(($C$18*(I91-$C$16))/($C$19*I91*$C$16))</f>
        <v>0.0720509431137248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0.00547010760119399</v>
      </c>
      <c r="Q91" s="15">
        <f t="shared" ref="Q91:Q102" si="86">P91*$B$93</f>
        <v>0.000711113988155219</v>
      </c>
      <c r="R91" s="11">
        <f t="shared" ref="R91:R102" si="87">L91*$B$93</f>
        <v>0.0098696</v>
      </c>
      <c r="S91" s="16">
        <f t="shared" ref="S91:S102" si="88">Q91/R91</f>
        <v>0.0720509431137248</v>
      </c>
      <c r="T91" s="3">
        <v>0.01</v>
      </c>
      <c r="U91" s="17">
        <f t="shared" ref="U91:U102" si="89">S91*T91</f>
        <v>0.000720509431137248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0.0155205094311372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208.333333333333</v>
      </c>
      <c r="AU91" s="1">
        <f t="shared" ref="AU91:AU102" si="96">AT91*10000*AS91*0.67*AR91*AQ91</f>
        <v>21381.5452751333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11.4695806451613</v>
      </c>
      <c r="E92" s="12">
        <f t="shared" ref="E92:E103" si="97">D91</f>
        <v>11.3275161290323</v>
      </c>
      <c r="F92" s="8" t="s">
        <v>109</v>
      </c>
      <c r="G92" s="6">
        <v>2</v>
      </c>
      <c r="H92" s="11">
        <f t="shared" si="80"/>
        <v>11.4695806451613</v>
      </c>
      <c r="I92" s="11">
        <f t="shared" si="81"/>
        <v>284.619580645161</v>
      </c>
      <c r="J92" s="11">
        <f t="shared" si="82"/>
        <v>0.0732924334583804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0.146369892398806</v>
      </c>
      <c r="P92" s="11">
        <f t="shared" si="85"/>
        <v>0.0107278055989498</v>
      </c>
      <c r="Q92" s="15">
        <f t="shared" si="86"/>
        <v>0.00139461472786347</v>
      </c>
      <c r="R92" s="11">
        <f t="shared" si="87"/>
        <v>0.0098696</v>
      </c>
      <c r="S92" s="16">
        <f t="shared" si="88"/>
        <v>0.141304077962985</v>
      </c>
      <c r="T92" s="3">
        <v>0.01</v>
      </c>
      <c r="U92" s="17">
        <f t="shared" si="89"/>
        <v>0.00141304077962985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0.0162130407796299</v>
      </c>
      <c r="AR92" s="24">
        <f t="shared" si="93"/>
        <v>7.592</v>
      </c>
      <c r="AS92" s="1">
        <f t="shared" si="94"/>
        <v>0.13</v>
      </c>
      <c r="AT92" s="2">
        <f t="shared" si="95"/>
        <v>208.333333333333</v>
      </c>
      <c r="AU92" s="1">
        <f t="shared" si="96"/>
        <v>22335.5983909761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16.664</v>
      </c>
      <c r="E93" s="12">
        <f t="shared" si="97"/>
        <v>11.4695806451613</v>
      </c>
      <c r="F93" s="8" t="s">
        <v>109</v>
      </c>
      <c r="G93" s="6">
        <v>3</v>
      </c>
      <c r="H93" s="11">
        <f t="shared" si="80"/>
        <v>16.664</v>
      </c>
      <c r="I93" s="11">
        <f t="shared" si="81"/>
        <v>289.814</v>
      </c>
      <c r="J93" s="11">
        <f t="shared" si="82"/>
        <v>0.135315632149552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0.211562086799856</v>
      </c>
      <c r="P93" s="11">
        <f t="shared" si="85"/>
        <v>0.0286276575142008</v>
      </c>
      <c r="Q93" s="15">
        <f t="shared" si="86"/>
        <v>0.00372159547684611</v>
      </c>
      <c r="R93" s="11">
        <f t="shared" si="87"/>
        <v>0.0098696</v>
      </c>
      <c r="S93" s="16">
        <f t="shared" si="88"/>
        <v>0.377076626899379</v>
      </c>
      <c r="T93" s="3">
        <v>0.01</v>
      </c>
      <c r="U93" s="17">
        <f t="shared" si="89"/>
        <v>0.00377076626899379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0.0308707662689938</v>
      </c>
      <c r="AR93" s="24">
        <f t="shared" si="93"/>
        <v>7.592</v>
      </c>
      <c r="AS93" s="1">
        <f t="shared" si="94"/>
        <v>0.13</v>
      </c>
      <c r="AT93" s="2">
        <f t="shared" si="95"/>
        <v>208.333333333333</v>
      </c>
      <c r="AU93" s="1">
        <f t="shared" si="96"/>
        <v>42528.545186431</v>
      </c>
    </row>
    <row r="94" s="1" customFormat="1" ht="16.8" spans="1:47">
      <c r="A94" s="6"/>
      <c r="B94" s="6"/>
      <c r="C94" s="8">
        <v>3</v>
      </c>
      <c r="D94" s="9">
        <v>18.5430322580645</v>
      </c>
      <c r="E94" s="12">
        <f t="shared" si="97"/>
        <v>16.664</v>
      </c>
      <c r="F94" s="8" t="s">
        <v>109</v>
      </c>
      <c r="G94" s="6">
        <v>4</v>
      </c>
      <c r="H94" s="11">
        <f t="shared" si="80"/>
        <v>18.5430322580645</v>
      </c>
      <c r="I94" s="11">
        <f t="shared" si="81"/>
        <v>291.693032258064</v>
      </c>
      <c r="J94" s="11">
        <f t="shared" si="82"/>
        <v>0.168011704934072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0.258854429285655</v>
      </c>
      <c r="P94" s="11">
        <f t="shared" si="85"/>
        <v>0.0434905739940192</v>
      </c>
      <c r="Q94" s="15">
        <f t="shared" si="86"/>
        <v>0.0056537746192225</v>
      </c>
      <c r="R94" s="11">
        <f t="shared" si="87"/>
        <v>0.0098696</v>
      </c>
      <c r="S94" s="16">
        <f t="shared" si="88"/>
        <v>0.572847391912792</v>
      </c>
      <c r="T94" s="3">
        <v>0.01</v>
      </c>
      <c r="U94" s="17">
        <f t="shared" si="89"/>
        <v>0.00572847391912792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0.0328284739191279</v>
      </c>
      <c r="AR94" s="24">
        <f t="shared" si="93"/>
        <v>7.592</v>
      </c>
      <c r="AS94" s="1">
        <f t="shared" si="94"/>
        <v>0.13</v>
      </c>
      <c r="AT94" s="2">
        <f t="shared" si="95"/>
        <v>208.333333333333</v>
      </c>
      <c r="AU94" s="1">
        <f t="shared" si="96"/>
        <v>45225.5452393314</v>
      </c>
    </row>
    <row r="95" s="1" customFormat="1" ht="16.8" spans="1:47">
      <c r="A95" s="6"/>
      <c r="B95" s="6"/>
      <c r="C95" s="8">
        <v>4</v>
      </c>
      <c r="D95" s="9">
        <v>20.7198</v>
      </c>
      <c r="E95" s="12">
        <f t="shared" si="97"/>
        <v>18.5430322580645</v>
      </c>
      <c r="F95" s="8" t="s">
        <v>109</v>
      </c>
      <c r="G95" s="6">
        <v>5</v>
      </c>
      <c r="H95" s="11">
        <f t="shared" si="80"/>
        <v>20.7198</v>
      </c>
      <c r="I95" s="11">
        <f t="shared" si="81"/>
        <v>293.8698</v>
      </c>
      <c r="J95" s="11">
        <f t="shared" si="82"/>
        <v>0.215140144892579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0.204595662527054</v>
      </c>
      <c r="O95" s="11">
        <f t="shared" si="98"/>
        <v>0.0866881927645818</v>
      </c>
      <c r="P95" s="11">
        <f t="shared" si="85"/>
        <v>0.0186501103518479</v>
      </c>
      <c r="Q95" s="15">
        <f t="shared" si="86"/>
        <v>0.00242451434574023</v>
      </c>
      <c r="R95" s="11">
        <f t="shared" si="87"/>
        <v>0.0098696</v>
      </c>
      <c r="S95" s="16">
        <f t="shared" si="88"/>
        <v>0.245654772811485</v>
      </c>
      <c r="T95" s="3">
        <v>0.01</v>
      </c>
      <c r="U95" s="17">
        <f t="shared" si="89"/>
        <v>0.00245654772811485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0.0295565477281148</v>
      </c>
      <c r="AR95" s="24">
        <f t="shared" si="93"/>
        <v>7.592</v>
      </c>
      <c r="AS95" s="1">
        <f t="shared" si="94"/>
        <v>0.13</v>
      </c>
      <c r="AT95" s="2">
        <f t="shared" si="95"/>
        <v>208.333333333333</v>
      </c>
      <c r="AU95" s="1">
        <f t="shared" si="96"/>
        <v>40718.0361075957</v>
      </c>
    </row>
    <row r="96" s="1" customFormat="1" ht="16.8" spans="1:47">
      <c r="A96" s="6"/>
      <c r="B96" s="6"/>
      <c r="C96" s="8">
        <v>5</v>
      </c>
      <c r="D96" s="9">
        <v>25.7501290322581</v>
      </c>
      <c r="E96" s="12">
        <f t="shared" si="97"/>
        <v>20.7198</v>
      </c>
      <c r="F96" s="8" t="s">
        <v>111</v>
      </c>
      <c r="G96" s="6">
        <v>6</v>
      </c>
      <c r="H96" s="11">
        <f t="shared" si="80"/>
        <v>25.7501290322581</v>
      </c>
      <c r="I96" s="11">
        <f t="shared" si="81"/>
        <v>298.900129032258</v>
      </c>
      <c r="J96" s="11">
        <f t="shared" si="82"/>
        <v>0.3757411032266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0.143958082412734</v>
      </c>
      <c r="P96" s="11">
        <f t="shared" si="85"/>
        <v>0.0540909687041465</v>
      </c>
      <c r="Q96" s="15">
        <f t="shared" si="86"/>
        <v>0.00703182593153904</v>
      </c>
      <c r="R96" s="11">
        <f t="shared" si="87"/>
        <v>0.0098696</v>
      </c>
      <c r="S96" s="16">
        <f t="shared" si="88"/>
        <v>0.712473244259042</v>
      </c>
      <c r="T96" s="3">
        <v>0.01</v>
      </c>
      <c r="U96" s="17">
        <f t="shared" si="89"/>
        <v>0.00712473244259042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0.0416247324425904</v>
      </c>
      <c r="AR96" s="24">
        <f t="shared" si="93"/>
        <v>7.592</v>
      </c>
      <c r="AS96" s="1">
        <f t="shared" si="94"/>
        <v>0.13</v>
      </c>
      <c r="AT96" s="2">
        <f t="shared" si="95"/>
        <v>208.333333333333</v>
      </c>
      <c r="AU96" s="1">
        <f t="shared" si="96"/>
        <v>57343.5495294399</v>
      </c>
    </row>
    <row r="97" s="1" customFormat="1" ht="16.8" spans="1:47">
      <c r="A97" s="6"/>
      <c r="B97" s="6"/>
      <c r="C97" s="8">
        <v>6</v>
      </c>
      <c r="D97" s="9">
        <v>27.1455666666667</v>
      </c>
      <c r="E97" s="12">
        <f t="shared" si="97"/>
        <v>25.7501290322581</v>
      </c>
      <c r="F97" s="8" t="s">
        <v>109</v>
      </c>
      <c r="G97" s="6">
        <v>7</v>
      </c>
      <c r="H97" s="11">
        <f t="shared" si="80"/>
        <v>27.1455666666667</v>
      </c>
      <c r="I97" s="11">
        <f t="shared" si="81"/>
        <v>300.295566666667</v>
      </c>
      <c r="J97" s="11">
        <f t="shared" si="82"/>
        <v>0.437149093150903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0.165787113708587</v>
      </c>
      <c r="P97" s="11">
        <f t="shared" si="85"/>
        <v>0.0724736864138146</v>
      </c>
      <c r="Q97" s="15">
        <f t="shared" si="86"/>
        <v>0.0094215792337959</v>
      </c>
      <c r="R97" s="11">
        <f t="shared" si="87"/>
        <v>0.0098696</v>
      </c>
      <c r="S97" s="16">
        <f t="shared" si="88"/>
        <v>0.954605985429592</v>
      </c>
      <c r="T97" s="3">
        <v>0.01</v>
      </c>
      <c r="U97" s="17">
        <f t="shared" si="89"/>
        <v>0.00954605985429592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0.0440460598542959</v>
      </c>
      <c r="AR97" s="24">
        <f t="shared" si="93"/>
        <v>7.592</v>
      </c>
      <c r="AS97" s="1">
        <f t="shared" si="94"/>
        <v>0.13</v>
      </c>
      <c r="AT97" s="2">
        <f t="shared" si="95"/>
        <v>208.333333333333</v>
      </c>
      <c r="AU97" s="1">
        <f t="shared" si="96"/>
        <v>60679.2468471735</v>
      </c>
    </row>
    <row r="98" s="1" customFormat="1" ht="16.8" spans="1:47">
      <c r="A98" s="6"/>
      <c r="B98" s="6"/>
      <c r="C98" s="8">
        <v>7</v>
      </c>
      <c r="D98" s="9">
        <v>28.2635161290323</v>
      </c>
      <c r="E98" s="12">
        <f t="shared" si="97"/>
        <v>27.1455666666667</v>
      </c>
      <c r="F98" s="8" t="s">
        <v>109</v>
      </c>
      <c r="G98" s="6">
        <v>8</v>
      </c>
      <c r="H98" s="11">
        <f t="shared" si="80"/>
        <v>28.2635161290323</v>
      </c>
      <c r="I98" s="11">
        <f t="shared" si="81"/>
        <v>301.413516129032</v>
      </c>
      <c r="J98" s="11">
        <f t="shared" si="82"/>
        <v>0.493013087995809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0.169233427294773</v>
      </c>
      <c r="P98" s="11">
        <f t="shared" si="85"/>
        <v>0.0834342945827101</v>
      </c>
      <c r="Q98" s="15">
        <f t="shared" si="86"/>
        <v>0.0108464582957523</v>
      </c>
      <c r="R98" s="11">
        <f t="shared" si="87"/>
        <v>0.0098696</v>
      </c>
      <c r="S98" s="16">
        <f t="shared" si="88"/>
        <v>1.09897648291241</v>
      </c>
      <c r="T98" s="3">
        <v>0.01</v>
      </c>
      <c r="U98" s="17">
        <f t="shared" si="89"/>
        <v>0.0109897648291241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0.0454897648291241</v>
      </c>
      <c r="AR98" s="24">
        <f t="shared" si="93"/>
        <v>7.592</v>
      </c>
      <c r="AS98" s="1">
        <f t="shared" si="94"/>
        <v>0.13</v>
      </c>
      <c r="AT98" s="2">
        <f t="shared" si="95"/>
        <v>208.333333333333</v>
      </c>
      <c r="AU98" s="1">
        <f t="shared" si="96"/>
        <v>62668.140537821</v>
      </c>
    </row>
    <row r="99" s="1" customFormat="1" ht="16.8" spans="1:47">
      <c r="A99" s="6"/>
      <c r="B99" s="6"/>
      <c r="C99" s="8">
        <v>8</v>
      </c>
      <c r="D99" s="9">
        <v>27.8008709677419</v>
      </c>
      <c r="E99" s="12">
        <f t="shared" si="97"/>
        <v>28.2635161290323</v>
      </c>
      <c r="F99" s="8" t="s">
        <v>109</v>
      </c>
      <c r="G99" s="6">
        <v>9</v>
      </c>
      <c r="H99" s="11">
        <f t="shared" si="80"/>
        <v>27.8008709677419</v>
      </c>
      <c r="I99" s="11">
        <f t="shared" si="81"/>
        <v>300.950870967742</v>
      </c>
      <c r="J99" s="11">
        <f t="shared" si="82"/>
        <v>0.469128099659361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0.161719132712063</v>
      </c>
      <c r="P99" s="11">
        <f t="shared" si="85"/>
        <v>0.07586698940777</v>
      </c>
      <c r="Q99" s="15">
        <f t="shared" si="86"/>
        <v>0.0098627086230101</v>
      </c>
      <c r="R99" s="11">
        <f t="shared" si="87"/>
        <v>0.0098696</v>
      </c>
      <c r="S99" s="16">
        <f t="shared" si="88"/>
        <v>0.999301757215095</v>
      </c>
      <c r="T99" s="3">
        <v>0.01</v>
      </c>
      <c r="U99" s="17">
        <f t="shared" si="89"/>
        <v>0.00999301757215095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0.044493017572151</v>
      </c>
      <c r="AR99" s="24">
        <f t="shared" si="93"/>
        <v>7.592</v>
      </c>
      <c r="AS99" s="1">
        <f t="shared" si="94"/>
        <v>0.13</v>
      </c>
      <c r="AT99" s="2">
        <f t="shared" si="95"/>
        <v>208.333333333333</v>
      </c>
      <c r="AU99" s="1">
        <f t="shared" si="96"/>
        <v>61294.9899529516</v>
      </c>
    </row>
    <row r="100" s="1" customFormat="1" ht="16.8" spans="1:47">
      <c r="A100" s="6"/>
      <c r="B100" s="6"/>
      <c r="C100" s="8">
        <v>9</v>
      </c>
      <c r="D100" s="9">
        <v>27.2367333333333</v>
      </c>
      <c r="E100" s="12">
        <f t="shared" si="97"/>
        <v>27.8008709677419</v>
      </c>
      <c r="F100" s="8" t="s">
        <v>109</v>
      </c>
      <c r="G100" s="6">
        <v>10</v>
      </c>
      <c r="H100" s="11">
        <f t="shared" si="80"/>
        <v>27.2367333333333</v>
      </c>
      <c r="I100" s="11">
        <f t="shared" si="81"/>
        <v>300.386733333333</v>
      </c>
      <c r="J100" s="11">
        <f t="shared" si="82"/>
        <v>0.441472144240312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0.161772143304293</v>
      </c>
      <c r="P100" s="11">
        <f t="shared" si="85"/>
        <v>0.071417894982897</v>
      </c>
      <c r="Q100" s="15">
        <f t="shared" si="86"/>
        <v>0.00928432634777662</v>
      </c>
      <c r="R100" s="11">
        <f t="shared" si="87"/>
        <v>0.0098696</v>
      </c>
      <c r="S100" s="16">
        <f t="shared" si="88"/>
        <v>0.940699354358496</v>
      </c>
      <c r="T100" s="3">
        <v>0.01</v>
      </c>
      <c r="U100" s="17">
        <f t="shared" si="89"/>
        <v>0.00940699354358496</v>
      </c>
      <c r="V100" s="16"/>
      <c r="W100" s="3"/>
      <c r="X100" s="17"/>
      <c r="Y100" s="18">
        <v>0.05</v>
      </c>
      <c r="Z100" s="3">
        <v>0.49</v>
      </c>
      <c r="AA100" s="19">
        <f t="shared" si="90"/>
        <v>0.0245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0.02</v>
      </c>
      <c r="AO100" s="3">
        <v>0.5</v>
      </c>
      <c r="AP100" s="3">
        <f t="shared" si="91"/>
        <v>0.01</v>
      </c>
      <c r="AQ100" s="1">
        <f t="shared" si="92"/>
        <v>0.043906993543585</v>
      </c>
      <c r="AR100" s="24">
        <f t="shared" si="93"/>
        <v>7.592</v>
      </c>
      <c r="AS100" s="1">
        <f t="shared" si="94"/>
        <v>0.13</v>
      </c>
      <c r="AT100" s="2">
        <f t="shared" si="95"/>
        <v>208.333333333333</v>
      </c>
      <c r="AU100" s="1">
        <f t="shared" si="96"/>
        <v>60487.6646937715</v>
      </c>
    </row>
    <row r="101" s="1" customFormat="1" ht="16.8" spans="1:47">
      <c r="A101" s="6"/>
      <c r="B101" s="6"/>
      <c r="C101" s="8">
        <v>10</v>
      </c>
      <c r="D101" s="9">
        <v>20.9486129032258</v>
      </c>
      <c r="E101" s="12">
        <f t="shared" si="97"/>
        <v>27.2367333333333</v>
      </c>
      <c r="F101" s="8" t="s">
        <v>109</v>
      </c>
      <c r="G101" s="6">
        <v>11</v>
      </c>
      <c r="H101" s="11">
        <f t="shared" si="80"/>
        <v>20.9486129032258</v>
      </c>
      <c r="I101" s="11">
        <f t="shared" si="81"/>
        <v>294.098612903226</v>
      </c>
      <c r="J101" s="11">
        <f t="shared" si="82"/>
        <v>0.220758115129908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0.0858365359053258</v>
      </c>
      <c r="O101" s="11">
        <f t="shared" si="98"/>
        <v>0.0804377124160698</v>
      </c>
      <c r="P101" s="11">
        <f t="shared" si="85"/>
        <v>0.0177572777783332</v>
      </c>
      <c r="Q101" s="15">
        <f t="shared" si="86"/>
        <v>0.00230844611118331</v>
      </c>
      <c r="R101" s="11">
        <f t="shared" si="87"/>
        <v>0.0098696</v>
      </c>
      <c r="S101" s="16">
        <f t="shared" si="88"/>
        <v>0.233894596658761</v>
      </c>
      <c r="T101" s="3">
        <v>0.01</v>
      </c>
      <c r="U101" s="17">
        <f t="shared" si="89"/>
        <v>0.00233894596658761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0.0294389459665876</v>
      </c>
      <c r="AR101" s="24">
        <f t="shared" si="93"/>
        <v>7.592</v>
      </c>
      <c r="AS101" s="1">
        <f t="shared" si="94"/>
        <v>0.13</v>
      </c>
      <c r="AT101" s="2">
        <f t="shared" si="95"/>
        <v>208.333333333333</v>
      </c>
      <c r="AU101" s="1">
        <f t="shared" si="96"/>
        <v>40556.02419686</v>
      </c>
    </row>
    <row r="102" s="1" customFormat="1" ht="16.8" spans="1:48">
      <c r="A102" s="6"/>
      <c r="B102" s="6"/>
      <c r="C102" s="8">
        <v>11</v>
      </c>
      <c r="D102" s="9">
        <v>16.7537333333333</v>
      </c>
      <c r="E102" s="12">
        <f t="shared" si="97"/>
        <v>20.9486129032258</v>
      </c>
      <c r="F102" s="8" t="s">
        <v>111</v>
      </c>
      <c r="G102" s="6">
        <v>12</v>
      </c>
      <c r="H102" s="11">
        <f t="shared" si="80"/>
        <v>16.7537333333333</v>
      </c>
      <c r="I102" s="11">
        <f t="shared" si="81"/>
        <v>289.903733333333</v>
      </c>
      <c r="J102" s="11">
        <f t="shared" si="82"/>
        <v>0.136730137071674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0.138600434637737</v>
      </c>
      <c r="P102" s="11">
        <f t="shared" si="85"/>
        <v>0.0189508564262113</v>
      </c>
      <c r="Q102" s="15">
        <f t="shared" si="86"/>
        <v>0.00246361133540747</v>
      </c>
      <c r="R102" s="11">
        <f t="shared" si="87"/>
        <v>0.0098696</v>
      </c>
      <c r="S102" s="16">
        <f t="shared" si="88"/>
        <v>0.249616127847883</v>
      </c>
      <c r="T102" s="3">
        <v>0.01</v>
      </c>
      <c r="U102" s="17">
        <f t="shared" si="89"/>
        <v>0.00249616127847883</v>
      </c>
      <c r="V102" s="16"/>
      <c r="W102" s="3"/>
      <c r="X102" s="17"/>
      <c r="Y102" s="18">
        <v>0.04</v>
      </c>
      <c r="Z102" s="3">
        <v>0.49</v>
      </c>
      <c r="AA102" s="19">
        <f t="shared" si="90"/>
        <v>0.0196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0.015</v>
      </c>
      <c r="AO102" s="3">
        <v>0.5</v>
      </c>
      <c r="AP102" s="3">
        <f t="shared" si="91"/>
        <v>0.0075</v>
      </c>
      <c r="AQ102" s="1">
        <f t="shared" si="92"/>
        <v>0.0295961612784788</v>
      </c>
      <c r="AR102" s="24">
        <f t="shared" si="93"/>
        <v>7.592</v>
      </c>
      <c r="AS102" s="1">
        <f t="shared" si="94"/>
        <v>0.13</v>
      </c>
      <c r="AT102" s="2">
        <f t="shared" si="95"/>
        <v>208.333333333333</v>
      </c>
      <c r="AU102" s="1">
        <f t="shared" si="96"/>
        <v>40772.6089890063</v>
      </c>
      <c r="AV102" s="1">
        <f>SUM(AU91:AU102)</f>
        <v>555991.494946491</v>
      </c>
    </row>
    <row r="103" s="1" customFormat="1" ht="16.8" spans="1:46">
      <c r="A103" s="6"/>
      <c r="B103" s="6"/>
      <c r="C103" s="8">
        <v>12</v>
      </c>
      <c r="D103" s="9">
        <v>13.1941290322581</v>
      </c>
      <c r="E103" s="12">
        <f t="shared" si="97"/>
        <v>16.7537333333333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11.3275161290323</v>
      </c>
      <c r="E107" s="8"/>
      <c r="F107" s="8"/>
      <c r="G107" s="6">
        <v>1</v>
      </c>
      <c r="H107" s="11">
        <f t="shared" ref="H107:H118" si="99">E108</f>
        <v>11.3275161290323</v>
      </c>
      <c r="I107" s="11">
        <f t="shared" ref="I107:I118" si="100">H107+273.15</f>
        <v>284.477516129032</v>
      </c>
      <c r="J107" s="11">
        <f t="shared" ref="J107:J118" si="101">EXP(($C$18*(I107-$C$16))/($C$19*I107*$C$16))</f>
        <v>0.0720509431137248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0.199054059776141</v>
      </c>
      <c r="Q107" s="15">
        <f t="shared" ref="Q107:Q118" si="105">P107*$B$109</f>
        <v>0.0895743268992634</v>
      </c>
      <c r="R107" s="11">
        <f t="shared" ref="R107:R118" si="106">L107*$B$109</f>
        <v>1.24320825</v>
      </c>
      <c r="S107" s="16">
        <f t="shared" ref="S107:S118" si="107">Q107/R107</f>
        <v>0.0720509431137248</v>
      </c>
      <c r="T107" s="3">
        <v>0.27</v>
      </c>
      <c r="U107" s="17">
        <f t="shared" ref="U107:U118" si="108">S107*T107</f>
        <v>0.0194537546407057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0.232265307024173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291.666666666667</v>
      </c>
      <c r="AF107" s="1">
        <f t="shared" ref="AF107:AF118" si="113">AE107*10000*AC107*AB107</f>
        <v>6931683.88603789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11.4695806451613</v>
      </c>
      <c r="E108" s="12">
        <f t="shared" ref="E108:E119" si="114">D107</f>
        <v>11.3275161290323</v>
      </c>
      <c r="F108" s="8" t="s">
        <v>109</v>
      </c>
      <c r="G108" s="6">
        <v>2</v>
      </c>
      <c r="H108" s="11">
        <f t="shared" si="99"/>
        <v>11.4695806451613</v>
      </c>
      <c r="I108" s="11">
        <f t="shared" si="100"/>
        <v>284.619580645161</v>
      </c>
      <c r="J108" s="11">
        <f t="shared" si="101"/>
        <v>0.0732924334583804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5.32631594022386</v>
      </c>
      <c r="P108" s="11">
        <f t="shared" si="104"/>
        <v>0.390378656627168</v>
      </c>
      <c r="Q108" s="15">
        <f t="shared" si="105"/>
        <v>0.175670395482226</v>
      </c>
      <c r="R108" s="11">
        <f t="shared" si="106"/>
        <v>1.24320825</v>
      </c>
      <c r="S108" s="16">
        <f t="shared" si="107"/>
        <v>0.141304077962985</v>
      </c>
      <c r="T108" s="3">
        <v>0.27</v>
      </c>
      <c r="U108" s="17">
        <f t="shared" si="108"/>
        <v>0.0381521010500059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0.237902858466577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291.666666666667</v>
      </c>
      <c r="AF108" s="1">
        <f t="shared" si="113"/>
        <v>7099929.95339376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0.45</v>
      </c>
      <c r="C109" s="8">
        <v>2</v>
      </c>
      <c r="D109" s="9">
        <v>16.664</v>
      </c>
      <c r="E109" s="12">
        <f t="shared" si="114"/>
        <v>11.4695806451613</v>
      </c>
      <c r="F109" s="8" t="s">
        <v>109</v>
      </c>
      <c r="G109" s="6">
        <v>3</v>
      </c>
      <c r="H109" s="11">
        <f t="shared" si="99"/>
        <v>16.664</v>
      </c>
      <c r="I109" s="11">
        <f t="shared" si="100"/>
        <v>289.814</v>
      </c>
      <c r="J109" s="11">
        <f t="shared" si="101"/>
        <v>0.135315632149552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7.69862228359669</v>
      </c>
      <c r="P109" s="11">
        <f t="shared" si="104"/>
        <v>1.04174394098551</v>
      </c>
      <c r="Q109" s="15">
        <f t="shared" si="105"/>
        <v>0.46878477344348</v>
      </c>
      <c r="R109" s="11">
        <f t="shared" si="106"/>
        <v>1.24320825</v>
      </c>
      <c r="S109" s="16">
        <f t="shared" si="107"/>
        <v>0.377076626899379</v>
      </c>
      <c r="T109" s="3">
        <v>0.27</v>
      </c>
      <c r="U109" s="17">
        <f t="shared" si="108"/>
        <v>0.101810689262832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0.305895922812744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291.666666666667</v>
      </c>
      <c r="AF109" s="1">
        <f t="shared" si="113"/>
        <v>9129102.68921527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18.5430322580645</v>
      </c>
      <c r="E110" s="12">
        <f t="shared" si="114"/>
        <v>16.664</v>
      </c>
      <c r="F110" s="8" t="s">
        <v>109</v>
      </c>
      <c r="G110" s="6">
        <v>4</v>
      </c>
      <c r="H110" s="11">
        <f t="shared" si="99"/>
        <v>18.5430322580645</v>
      </c>
      <c r="I110" s="11">
        <f t="shared" si="100"/>
        <v>291.693032258064</v>
      </c>
      <c r="J110" s="11">
        <f t="shared" si="101"/>
        <v>0.168011704934072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9.41956334261118</v>
      </c>
      <c r="P110" s="11">
        <f t="shared" si="104"/>
        <v>1.58259689692659</v>
      </c>
      <c r="Q110" s="15">
        <f t="shared" si="105"/>
        <v>0.712168603616967</v>
      </c>
      <c r="R110" s="11">
        <f t="shared" si="106"/>
        <v>1.24320825</v>
      </c>
      <c r="S110" s="16">
        <f t="shared" si="107"/>
        <v>0.572847391912792</v>
      </c>
      <c r="T110" s="3">
        <v>0.27</v>
      </c>
      <c r="U110" s="17">
        <f t="shared" si="108"/>
        <v>0.154668795816454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0.321832641938661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291.666666666667</v>
      </c>
      <c r="AF110" s="1">
        <f t="shared" si="113"/>
        <v>9604715.25734597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20.7198</v>
      </c>
      <c r="E111" s="12">
        <f t="shared" si="114"/>
        <v>18.5430322580645</v>
      </c>
      <c r="F111" s="8" t="s">
        <v>109</v>
      </c>
      <c r="G111" s="6">
        <v>5</v>
      </c>
      <c r="H111" s="11">
        <f t="shared" si="99"/>
        <v>20.7198</v>
      </c>
      <c r="I111" s="11">
        <f t="shared" si="100"/>
        <v>293.8698</v>
      </c>
      <c r="J111" s="11">
        <f t="shared" si="101"/>
        <v>0.215140144892579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7.44511812340036</v>
      </c>
      <c r="O111" s="11">
        <f t="shared" si="115"/>
        <v>3.15453332228423</v>
      </c>
      <c r="P111" s="11">
        <f t="shared" si="104"/>
        <v>0.678666756024698</v>
      </c>
      <c r="Q111" s="15">
        <f t="shared" si="105"/>
        <v>0.305400040211114</v>
      </c>
      <c r="R111" s="11">
        <f t="shared" si="106"/>
        <v>1.24320825</v>
      </c>
      <c r="S111" s="16">
        <f t="shared" si="107"/>
        <v>0.245654772811485</v>
      </c>
      <c r="T111" s="3">
        <v>0.27</v>
      </c>
      <c r="U111" s="17">
        <f t="shared" si="108"/>
        <v>0.066326788659101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0.295197526780719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291.666666666667</v>
      </c>
      <c r="AF111" s="1">
        <f t="shared" si="113"/>
        <v>8809821.68969036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25.7501290322581</v>
      </c>
      <c r="E112" s="12">
        <f t="shared" si="114"/>
        <v>20.7198</v>
      </c>
      <c r="F112" s="8" t="s">
        <v>111</v>
      </c>
      <c r="G112" s="6">
        <v>6</v>
      </c>
      <c r="H112" s="11">
        <f t="shared" si="99"/>
        <v>25.7501290322581</v>
      </c>
      <c r="I112" s="11">
        <f t="shared" si="100"/>
        <v>298.900129032258</v>
      </c>
      <c r="J112" s="11">
        <f t="shared" si="101"/>
        <v>0.3757411032266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5.23855156625953</v>
      </c>
      <c r="P112" s="11">
        <f t="shared" si="104"/>
        <v>1.96833914481579</v>
      </c>
      <c r="Q112" s="15">
        <f t="shared" si="105"/>
        <v>0.885752615167106</v>
      </c>
      <c r="R112" s="11">
        <f t="shared" si="106"/>
        <v>1.24320825</v>
      </c>
      <c r="S112" s="16">
        <f t="shared" si="107"/>
        <v>0.712473244259042</v>
      </c>
      <c r="T112" s="3">
        <v>0.27</v>
      </c>
      <c r="U112" s="17">
        <f t="shared" si="108"/>
        <v>0.192367775949941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0.348398884448907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291.666666666667</v>
      </c>
      <c r="AF112" s="1">
        <f t="shared" si="113"/>
        <v>10397553.4021391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27.1455666666667</v>
      </c>
      <c r="E113" s="12">
        <f t="shared" si="114"/>
        <v>25.7501290322581</v>
      </c>
      <c r="F113" s="8" t="s">
        <v>109</v>
      </c>
      <c r="G113" s="6">
        <v>7</v>
      </c>
      <c r="H113" s="11">
        <f t="shared" si="99"/>
        <v>27.1455666666667</v>
      </c>
      <c r="I113" s="11">
        <f t="shared" si="100"/>
        <v>300.295566666667</v>
      </c>
      <c r="J113" s="11">
        <f t="shared" si="101"/>
        <v>0.437149093150903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6.03289742144374</v>
      </c>
      <c r="P113" s="11">
        <f t="shared" si="104"/>
        <v>2.63727563685655</v>
      </c>
      <c r="Q113" s="15">
        <f t="shared" si="105"/>
        <v>1.18677403658545</v>
      </c>
      <c r="R113" s="11">
        <f t="shared" si="106"/>
        <v>1.24320825</v>
      </c>
      <c r="S113" s="16">
        <f t="shared" si="107"/>
        <v>0.954605985429591</v>
      </c>
      <c r="T113" s="3">
        <v>0.27</v>
      </c>
      <c r="U113" s="17">
        <f t="shared" si="108"/>
        <v>0.25774361606599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0.368109700243896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291.666666666667</v>
      </c>
      <c r="AF113" s="1">
        <f t="shared" si="113"/>
        <v>10985799.4298274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28.2635161290323</v>
      </c>
      <c r="E114" s="12">
        <f t="shared" si="114"/>
        <v>27.1455666666667</v>
      </c>
      <c r="F114" s="8" t="s">
        <v>109</v>
      </c>
      <c r="G114" s="6">
        <v>8</v>
      </c>
      <c r="H114" s="11">
        <f t="shared" si="99"/>
        <v>28.2635161290323</v>
      </c>
      <c r="I114" s="11">
        <f t="shared" si="100"/>
        <v>301.413516129032</v>
      </c>
      <c r="J114" s="11">
        <f t="shared" si="101"/>
        <v>0.493013087995809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6.15830678458719</v>
      </c>
      <c r="P114" s="11">
        <f t="shared" si="104"/>
        <v>3.03612584469487</v>
      </c>
      <c r="Q114" s="15">
        <f t="shared" si="105"/>
        <v>1.36625663011269</v>
      </c>
      <c r="R114" s="11">
        <f t="shared" si="106"/>
        <v>1.24320825</v>
      </c>
      <c r="S114" s="16">
        <f t="shared" si="107"/>
        <v>1.09897648291241</v>
      </c>
      <c r="T114" s="3">
        <v>0.27</v>
      </c>
      <c r="U114" s="17">
        <f t="shared" si="108"/>
        <v>0.296723650386351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0.379862180591485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291.666666666667</v>
      </c>
      <c r="AF114" s="1">
        <f t="shared" si="113"/>
        <v>11336538.3313453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27.8008709677419</v>
      </c>
      <c r="E115" s="12">
        <f t="shared" si="114"/>
        <v>28.2635161290323</v>
      </c>
      <c r="F115" s="8" t="s">
        <v>109</v>
      </c>
      <c r="G115" s="6">
        <v>9</v>
      </c>
      <c r="H115" s="11">
        <f t="shared" si="99"/>
        <v>27.8008709677419</v>
      </c>
      <c r="I115" s="11">
        <f t="shared" si="100"/>
        <v>300.950870967742</v>
      </c>
      <c r="J115" s="11">
        <f t="shared" si="101"/>
        <v>0.469128099659361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5.88486593989232</v>
      </c>
      <c r="P115" s="11">
        <f t="shared" si="104"/>
        <v>2.76075597513178</v>
      </c>
      <c r="Q115" s="15">
        <f t="shared" si="105"/>
        <v>1.2423401888093</v>
      </c>
      <c r="R115" s="11">
        <f t="shared" si="106"/>
        <v>1.24320825</v>
      </c>
      <c r="S115" s="16">
        <f t="shared" si="107"/>
        <v>0.999301757215095</v>
      </c>
      <c r="T115" s="3">
        <v>0.27</v>
      </c>
      <c r="U115" s="17">
        <f t="shared" si="108"/>
        <v>0.269811474448076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0.371748159546095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291.666666666667</v>
      </c>
      <c r="AF115" s="1">
        <f t="shared" si="113"/>
        <v>11094384.9522982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27.2367333333333</v>
      </c>
      <c r="E116" s="12">
        <f t="shared" si="114"/>
        <v>27.8008709677419</v>
      </c>
      <c r="F116" s="8" t="s">
        <v>109</v>
      </c>
      <c r="G116" s="6">
        <v>10</v>
      </c>
      <c r="H116" s="11">
        <f t="shared" si="99"/>
        <v>27.2367333333333</v>
      </c>
      <c r="I116" s="11">
        <f t="shared" si="100"/>
        <v>300.386733333333</v>
      </c>
      <c r="J116" s="11">
        <f t="shared" si="101"/>
        <v>0.441472144240312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5.88679496476053</v>
      </c>
      <c r="P116" s="11">
        <f t="shared" si="104"/>
        <v>2.5988559957959</v>
      </c>
      <c r="Q116" s="15">
        <f t="shared" si="105"/>
        <v>1.16948519810816</v>
      </c>
      <c r="R116" s="11">
        <f t="shared" si="106"/>
        <v>1.24320825</v>
      </c>
      <c r="S116" s="16">
        <f t="shared" si="107"/>
        <v>0.940699354358496</v>
      </c>
      <c r="T116" s="3">
        <v>0.27</v>
      </c>
      <c r="U116" s="17">
        <f t="shared" si="108"/>
        <v>0.253988825676794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0.366977630941553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291.666666666667</v>
      </c>
      <c r="AF116" s="1">
        <f t="shared" si="113"/>
        <v>10952014.1579697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20.9486129032258</v>
      </c>
      <c r="E117" s="12">
        <f t="shared" si="114"/>
        <v>27.2367333333333</v>
      </c>
      <c r="F117" s="8" t="s">
        <v>109</v>
      </c>
      <c r="G117" s="6">
        <v>11</v>
      </c>
      <c r="H117" s="11">
        <f t="shared" si="99"/>
        <v>20.9486129032258</v>
      </c>
      <c r="I117" s="11">
        <f t="shared" si="100"/>
        <v>294.098612903226</v>
      </c>
      <c r="J117" s="11">
        <f t="shared" si="101"/>
        <v>0.220758115129908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3.1235420205164</v>
      </c>
      <c r="O117" s="11">
        <f t="shared" si="115"/>
        <v>2.92708194844823</v>
      </c>
      <c r="P117" s="11">
        <f t="shared" si="104"/>
        <v>0.64617709377021</v>
      </c>
      <c r="Q117" s="15">
        <f t="shared" si="105"/>
        <v>0.290779692196594</v>
      </c>
      <c r="R117" s="11">
        <f t="shared" si="106"/>
        <v>1.24320825</v>
      </c>
      <c r="S117" s="16">
        <f t="shared" si="107"/>
        <v>0.233894596658761</v>
      </c>
      <c r="T117" s="3">
        <v>0.27</v>
      </c>
      <c r="U117" s="17">
        <f t="shared" si="108"/>
        <v>0.0631515410978656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0.294240189641006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291.666666666667</v>
      </c>
      <c r="AF117" s="1">
        <f t="shared" si="113"/>
        <v>8781251.09294532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16.7537333333333</v>
      </c>
      <c r="E118" s="12">
        <f t="shared" si="114"/>
        <v>20.9486129032258</v>
      </c>
      <c r="F118" s="8" t="s">
        <v>111</v>
      </c>
      <c r="G118" s="6">
        <v>12</v>
      </c>
      <c r="H118" s="11">
        <f t="shared" si="99"/>
        <v>16.7537333333333</v>
      </c>
      <c r="I118" s="11">
        <f t="shared" si="100"/>
        <v>289.903733333333</v>
      </c>
      <c r="J118" s="11">
        <f t="shared" si="101"/>
        <v>0.136730137071674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5.04358985467802</v>
      </c>
      <c r="P118" s="11">
        <f t="shared" si="104"/>
        <v>0.689610732163429</v>
      </c>
      <c r="Q118" s="15">
        <f t="shared" si="105"/>
        <v>0.310324829473543</v>
      </c>
      <c r="R118" s="11">
        <f t="shared" si="106"/>
        <v>1.24320825</v>
      </c>
      <c r="S118" s="16">
        <f t="shared" si="107"/>
        <v>0.249616127847883</v>
      </c>
      <c r="T118" s="3">
        <v>0.27</v>
      </c>
      <c r="U118" s="17">
        <f t="shared" si="108"/>
        <v>0.0673963545189284</v>
      </c>
      <c r="V118" s="3">
        <v>220.1</v>
      </c>
      <c r="W118" s="19">
        <v>12.1</v>
      </c>
      <c r="X118" s="19">
        <v>4.5</v>
      </c>
      <c r="Y118" s="19">
        <v>1.5</v>
      </c>
      <c r="Z118" s="19">
        <v>6.8</v>
      </c>
      <c r="AA118" s="3">
        <v>30.2</v>
      </c>
      <c r="AB118" s="2">
        <f t="shared" si="109"/>
        <v>0.295520000887457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291.666666666667</v>
      </c>
      <c r="AF118" s="1">
        <f t="shared" si="113"/>
        <v>8819445.54870735</v>
      </c>
      <c r="AG118" s="1">
        <f>SUM(AF107:AF118)</f>
        <v>113942240.390916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13.1941290322581</v>
      </c>
      <c r="E119" s="12">
        <f t="shared" si="114"/>
        <v>16.7537333333333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11.3275161290323</v>
      </c>
      <c r="E123" s="8"/>
      <c r="F123" s="8"/>
      <c r="G123" s="6">
        <v>1</v>
      </c>
      <c r="H123" s="11">
        <f t="shared" ref="H123:H134" si="116">E124</f>
        <v>11.3275161290323</v>
      </c>
      <c r="I123" s="11">
        <f t="shared" ref="I123:I134" si="117">H123+273.15</f>
        <v>284.477516129032</v>
      </c>
      <c r="J123" s="11">
        <f t="shared" ref="J123:J134" si="118">EXP(($C$18*(I123-$C$16))/($C$19*I123*$C$16))</f>
        <v>0.0720509431137248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0.0375543925697357</v>
      </c>
      <c r="Q123" s="15">
        <f t="shared" ref="Q123:Q134" si="122">P123*$B$125</f>
        <v>0.00976414206813127</v>
      </c>
      <c r="R123" s="11">
        <f t="shared" ref="R123:R134" si="123">L123*$B$125</f>
        <v>0.1355172</v>
      </c>
      <c r="S123" s="16">
        <f t="shared" ref="S123:S134" si="124">Q123/R123</f>
        <v>0.0720509431137248</v>
      </c>
      <c r="T123" s="3">
        <v>0.01</v>
      </c>
      <c r="U123" s="17">
        <f t="shared" ref="U123:U134" si="125">S123*T123</f>
        <v>0.000720509431137248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0.00621050943113725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11.4695806451613</v>
      </c>
      <c r="E124" s="12">
        <f t="shared" ref="E124:E135" si="133">D123</f>
        <v>11.3275161290323</v>
      </c>
      <c r="F124" s="8" t="s">
        <v>109</v>
      </c>
      <c r="G124" s="6">
        <v>2</v>
      </c>
      <c r="H124" s="11">
        <f t="shared" si="116"/>
        <v>11.4695806451613</v>
      </c>
      <c r="I124" s="11">
        <f t="shared" si="117"/>
        <v>284.619580645161</v>
      </c>
      <c r="J124" s="11">
        <f t="shared" si="118"/>
        <v>0.0732924334583804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1.00488560743026</v>
      </c>
      <c r="P124" s="11">
        <f t="shared" si="121"/>
        <v>0.0736505115158669</v>
      </c>
      <c r="Q124" s="15">
        <f t="shared" si="122"/>
        <v>0.0191491329941254</v>
      </c>
      <c r="R124" s="11">
        <f t="shared" si="123"/>
        <v>0.1355172</v>
      </c>
      <c r="S124" s="16">
        <f t="shared" si="124"/>
        <v>0.141304077962985</v>
      </c>
      <c r="T124" s="3">
        <v>0.01</v>
      </c>
      <c r="U124" s="17">
        <f t="shared" si="125"/>
        <v>0.00141304077962985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0.00690304077962985</v>
      </c>
      <c r="AU124" s="24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16.664</v>
      </c>
      <c r="E125" s="12">
        <f t="shared" si="133"/>
        <v>11.4695806451613</v>
      </c>
      <c r="F125" s="8" t="s">
        <v>109</v>
      </c>
      <c r="G125" s="6">
        <v>3</v>
      </c>
      <c r="H125" s="11">
        <f t="shared" si="116"/>
        <v>16.664</v>
      </c>
      <c r="I125" s="11">
        <f t="shared" si="117"/>
        <v>289.814</v>
      </c>
      <c r="J125" s="11">
        <f t="shared" si="118"/>
        <v>0.135315632149552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1.4524550959144</v>
      </c>
      <c r="P125" s="11">
        <f t="shared" si="121"/>
        <v>0.196539879472494</v>
      </c>
      <c r="Q125" s="15">
        <f t="shared" si="122"/>
        <v>0.0511003686628485</v>
      </c>
      <c r="R125" s="11">
        <f t="shared" si="123"/>
        <v>0.1355172</v>
      </c>
      <c r="S125" s="16">
        <f t="shared" si="124"/>
        <v>0.377076626899379</v>
      </c>
      <c r="T125" s="3">
        <v>0.01</v>
      </c>
      <c r="U125" s="17">
        <f t="shared" si="125"/>
        <v>0.00377076626899379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0.0137207662689938</v>
      </c>
      <c r="AU125" s="24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ht="16.8" spans="1:50">
      <c r="A126" s="6"/>
      <c r="B126" s="6"/>
      <c r="C126" s="8">
        <v>3</v>
      </c>
      <c r="D126" s="9">
        <v>18.5430322580645</v>
      </c>
      <c r="E126" s="12">
        <f t="shared" si="133"/>
        <v>16.664</v>
      </c>
      <c r="F126" s="8" t="s">
        <v>109</v>
      </c>
      <c r="G126" s="6">
        <v>4</v>
      </c>
      <c r="H126" s="11">
        <f t="shared" si="116"/>
        <v>18.5430322580645</v>
      </c>
      <c r="I126" s="11">
        <f t="shared" si="117"/>
        <v>291.693032258064</v>
      </c>
      <c r="J126" s="11">
        <f t="shared" si="118"/>
        <v>0.168011704934072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1.7771352164419</v>
      </c>
      <c r="P126" s="11">
        <f t="shared" si="121"/>
        <v>0.298579517612786</v>
      </c>
      <c r="Q126" s="15">
        <f t="shared" si="122"/>
        <v>0.0776306745793243</v>
      </c>
      <c r="R126" s="11">
        <f t="shared" si="123"/>
        <v>0.1355172</v>
      </c>
      <c r="S126" s="16">
        <f t="shared" si="124"/>
        <v>0.572847391912792</v>
      </c>
      <c r="T126" s="3">
        <v>0.01</v>
      </c>
      <c r="U126" s="17">
        <f t="shared" si="125"/>
        <v>0.00572847391912792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0.0156784739191279</v>
      </c>
      <c r="AU126" s="24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ht="16.8" spans="1:50">
      <c r="A127" s="6"/>
      <c r="B127" s="6"/>
      <c r="C127" s="8">
        <v>4</v>
      </c>
      <c r="D127" s="9">
        <v>20.7198</v>
      </c>
      <c r="E127" s="12">
        <f t="shared" si="133"/>
        <v>18.5430322580645</v>
      </c>
      <c r="F127" s="8" t="s">
        <v>109</v>
      </c>
      <c r="G127" s="6">
        <v>5</v>
      </c>
      <c r="H127" s="11">
        <f t="shared" si="116"/>
        <v>20.7198</v>
      </c>
      <c r="I127" s="11">
        <f t="shared" si="117"/>
        <v>293.8698</v>
      </c>
      <c r="J127" s="11">
        <f t="shared" si="118"/>
        <v>0.215140144892579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1.40462791388766</v>
      </c>
      <c r="O127" s="11">
        <f t="shared" si="134"/>
        <v>0.595147784941456</v>
      </c>
      <c r="P127" s="11">
        <f t="shared" si="121"/>
        <v>0.128040180684802</v>
      </c>
      <c r="Q127" s="15">
        <f t="shared" si="122"/>
        <v>0.0332904469780486</v>
      </c>
      <c r="R127" s="11">
        <f t="shared" si="123"/>
        <v>0.1355172</v>
      </c>
      <c r="S127" s="16">
        <f t="shared" si="124"/>
        <v>0.245654772811485</v>
      </c>
      <c r="T127" s="3">
        <v>0.01</v>
      </c>
      <c r="U127" s="17">
        <f t="shared" si="125"/>
        <v>0.00245654772811485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0.0124065477281149</v>
      </c>
      <c r="AU127" s="24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ht="16.8" spans="1:50">
      <c r="A128" s="6"/>
      <c r="B128" s="6"/>
      <c r="C128" s="8">
        <v>5</v>
      </c>
      <c r="D128" s="9">
        <v>25.7501290322581</v>
      </c>
      <c r="E128" s="12">
        <f t="shared" si="133"/>
        <v>20.7198</v>
      </c>
      <c r="F128" s="8" t="s">
        <v>111</v>
      </c>
      <c r="G128" s="6">
        <v>6</v>
      </c>
      <c r="H128" s="11">
        <f t="shared" si="116"/>
        <v>25.7501290322581</v>
      </c>
      <c r="I128" s="11">
        <f t="shared" si="117"/>
        <v>298.900129032258</v>
      </c>
      <c r="J128" s="11">
        <f t="shared" si="118"/>
        <v>0.3757411032266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0.988327604256654</v>
      </c>
      <c r="P128" s="11">
        <f t="shared" si="121"/>
        <v>0.371355304372698</v>
      </c>
      <c r="Q128" s="15">
        <f t="shared" si="122"/>
        <v>0.0965523791369015</v>
      </c>
      <c r="R128" s="11">
        <f t="shared" si="123"/>
        <v>0.1355172</v>
      </c>
      <c r="S128" s="16">
        <f t="shared" si="124"/>
        <v>0.712473244259042</v>
      </c>
      <c r="T128" s="3">
        <v>0.01</v>
      </c>
      <c r="U128" s="17">
        <f t="shared" si="125"/>
        <v>0.00712473244259042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0.0220247324425904</v>
      </c>
      <c r="AU128" s="24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ht="16.8" spans="1:50">
      <c r="A129" s="6"/>
      <c r="B129" s="6"/>
      <c r="C129" s="8">
        <v>6</v>
      </c>
      <c r="D129" s="9">
        <v>27.1455666666667</v>
      </c>
      <c r="E129" s="12">
        <f t="shared" si="133"/>
        <v>25.7501290322581</v>
      </c>
      <c r="F129" s="8" t="s">
        <v>109</v>
      </c>
      <c r="G129" s="6">
        <v>7</v>
      </c>
      <c r="H129" s="11">
        <f t="shared" si="116"/>
        <v>27.1455666666667</v>
      </c>
      <c r="I129" s="11">
        <f t="shared" si="117"/>
        <v>300.295566666667</v>
      </c>
      <c r="J129" s="11">
        <f t="shared" si="118"/>
        <v>0.437149093150903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1.13819229988396</v>
      </c>
      <c r="P129" s="11">
        <f t="shared" si="121"/>
        <v>0.497559731725611</v>
      </c>
      <c r="Q129" s="15">
        <f t="shared" si="122"/>
        <v>0.129365530248659</v>
      </c>
      <c r="R129" s="11">
        <f t="shared" si="123"/>
        <v>0.1355172</v>
      </c>
      <c r="S129" s="16">
        <f t="shared" si="124"/>
        <v>0.954605985429591</v>
      </c>
      <c r="T129" s="3">
        <v>0.01</v>
      </c>
      <c r="U129" s="17">
        <f t="shared" si="125"/>
        <v>0.00954605985429591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0.0244460598542959</v>
      </c>
      <c r="AU129" s="24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ht="16.8" spans="1:50">
      <c r="A130" s="6"/>
      <c r="B130" s="6"/>
      <c r="C130" s="8">
        <v>7</v>
      </c>
      <c r="D130" s="9">
        <v>28.2635161290323</v>
      </c>
      <c r="E130" s="12">
        <f t="shared" si="133"/>
        <v>27.1455666666667</v>
      </c>
      <c r="F130" s="8" t="s">
        <v>109</v>
      </c>
      <c r="G130" s="6">
        <v>8</v>
      </c>
      <c r="H130" s="11">
        <f t="shared" si="116"/>
        <v>28.2635161290323</v>
      </c>
      <c r="I130" s="11">
        <f t="shared" si="117"/>
        <v>301.413516129032</v>
      </c>
      <c r="J130" s="11">
        <f t="shared" si="118"/>
        <v>0.493013087995809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1.16185256815834</v>
      </c>
      <c r="P130" s="11">
        <f t="shared" si="121"/>
        <v>0.572808522423606</v>
      </c>
      <c r="Q130" s="15">
        <f t="shared" si="122"/>
        <v>0.148930215830138</v>
      </c>
      <c r="R130" s="11">
        <f t="shared" si="123"/>
        <v>0.1355172</v>
      </c>
      <c r="S130" s="16">
        <f t="shared" si="124"/>
        <v>1.09897648291241</v>
      </c>
      <c r="T130" s="3">
        <v>0.01</v>
      </c>
      <c r="U130" s="17">
        <f t="shared" si="125"/>
        <v>0.0109897648291241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0.0258897648291241</v>
      </c>
      <c r="AU130" s="24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ht="16.8" spans="1:50">
      <c r="A131" s="6"/>
      <c r="B131" s="6"/>
      <c r="C131" s="8">
        <v>8</v>
      </c>
      <c r="D131" s="9">
        <v>27.8008709677419</v>
      </c>
      <c r="E131" s="12">
        <f t="shared" si="133"/>
        <v>28.2635161290323</v>
      </c>
      <c r="F131" s="8" t="s">
        <v>109</v>
      </c>
      <c r="G131" s="6">
        <v>9</v>
      </c>
      <c r="H131" s="11">
        <f t="shared" si="116"/>
        <v>27.8008709677419</v>
      </c>
      <c r="I131" s="11">
        <f t="shared" si="117"/>
        <v>300.950870967742</v>
      </c>
      <c r="J131" s="11">
        <f t="shared" si="118"/>
        <v>0.469128099659361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1.11026404573474</v>
      </c>
      <c r="P131" s="11">
        <f t="shared" si="121"/>
        <v>0.520856061895652</v>
      </c>
      <c r="Q131" s="15">
        <f t="shared" si="122"/>
        <v>0.13542257609287</v>
      </c>
      <c r="R131" s="11">
        <f t="shared" si="123"/>
        <v>0.1355172</v>
      </c>
      <c r="S131" s="16">
        <f t="shared" si="124"/>
        <v>0.999301757215095</v>
      </c>
      <c r="T131" s="3">
        <v>0.01</v>
      </c>
      <c r="U131" s="17">
        <f t="shared" si="125"/>
        <v>0.00999301757215095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0.0248930175721509</v>
      </c>
      <c r="AU131" s="24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ht="16.8" spans="1:50">
      <c r="A132" s="6"/>
      <c r="B132" s="6"/>
      <c r="C132" s="8">
        <v>9</v>
      </c>
      <c r="D132" s="9">
        <v>27.2367333333333</v>
      </c>
      <c r="E132" s="12">
        <f t="shared" si="133"/>
        <v>27.8008709677419</v>
      </c>
      <c r="F132" s="8" t="s">
        <v>109</v>
      </c>
      <c r="G132" s="6">
        <v>10</v>
      </c>
      <c r="H132" s="11">
        <f t="shared" si="116"/>
        <v>27.2367333333333</v>
      </c>
      <c r="I132" s="11">
        <f t="shared" si="117"/>
        <v>300.386733333333</v>
      </c>
      <c r="J132" s="11">
        <f t="shared" si="118"/>
        <v>0.441472144240312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1.11062798383909</v>
      </c>
      <c r="P132" s="11">
        <f t="shared" si="121"/>
        <v>0.490311317478735</v>
      </c>
      <c r="Q132" s="15">
        <f t="shared" si="122"/>
        <v>0.127480942544471</v>
      </c>
      <c r="R132" s="11">
        <f t="shared" si="123"/>
        <v>0.1355172</v>
      </c>
      <c r="S132" s="16">
        <f t="shared" si="124"/>
        <v>0.940699354358496</v>
      </c>
      <c r="T132" s="3">
        <v>0.01</v>
      </c>
      <c r="U132" s="17">
        <f t="shared" si="125"/>
        <v>0.00940699354358496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0.01</v>
      </c>
      <c r="AF132" s="3">
        <v>0.49</v>
      </c>
      <c r="AG132" s="17">
        <f t="shared" si="126"/>
        <v>0.0049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0.02</v>
      </c>
      <c r="AR132" s="3">
        <v>0.5</v>
      </c>
      <c r="AS132" s="3">
        <f t="shared" si="127"/>
        <v>0.01</v>
      </c>
      <c r="AT132" s="2">
        <f t="shared" si="128"/>
        <v>0.024306993543585</v>
      </c>
      <c r="AU132" s="24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ht="16.8" spans="1:50">
      <c r="A133" s="6"/>
      <c r="B133" s="6"/>
      <c r="C133" s="8">
        <v>10</v>
      </c>
      <c r="D133" s="9">
        <v>20.9486129032258</v>
      </c>
      <c r="E133" s="12">
        <f t="shared" si="133"/>
        <v>27.2367333333333</v>
      </c>
      <c r="F133" s="8" t="s">
        <v>109</v>
      </c>
      <c r="G133" s="6">
        <v>11</v>
      </c>
      <c r="H133" s="11">
        <f t="shared" si="116"/>
        <v>20.9486129032258</v>
      </c>
      <c r="I133" s="11">
        <f t="shared" si="117"/>
        <v>294.098612903226</v>
      </c>
      <c r="J133" s="11">
        <f t="shared" si="118"/>
        <v>0.220758115129908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0.589300833042333</v>
      </c>
      <c r="O133" s="11">
        <f t="shared" si="134"/>
        <v>0.552235833318018</v>
      </c>
      <c r="P133" s="11">
        <f t="shared" si="121"/>
        <v>0.12191054167048</v>
      </c>
      <c r="Q133" s="15">
        <f t="shared" si="122"/>
        <v>0.0316967408343247</v>
      </c>
      <c r="R133" s="11">
        <f t="shared" si="123"/>
        <v>0.1355172</v>
      </c>
      <c r="S133" s="16">
        <f t="shared" si="124"/>
        <v>0.233894596658761</v>
      </c>
      <c r="T133" s="3">
        <v>0.01</v>
      </c>
      <c r="U133" s="17">
        <f t="shared" si="125"/>
        <v>0.00233894596658761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0.0122889459665876</v>
      </c>
      <c r="AU133" s="24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ht="16.8" spans="1:51">
      <c r="A134" s="6"/>
      <c r="B134" s="6"/>
      <c r="C134" s="8">
        <v>11</v>
      </c>
      <c r="D134" s="9">
        <v>16.7537333333333</v>
      </c>
      <c r="E134" s="12">
        <f t="shared" si="133"/>
        <v>20.9486129032258</v>
      </c>
      <c r="F134" s="8" t="s">
        <v>111</v>
      </c>
      <c r="G134" s="6">
        <v>12</v>
      </c>
      <c r="H134" s="11">
        <f t="shared" si="116"/>
        <v>16.7537333333333</v>
      </c>
      <c r="I134" s="11">
        <f t="shared" si="117"/>
        <v>289.903733333333</v>
      </c>
      <c r="J134" s="11">
        <f t="shared" si="118"/>
        <v>0.136730137071674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0.951545291647538</v>
      </c>
      <c r="P134" s="11">
        <f t="shared" si="121"/>
        <v>0.130104918156874</v>
      </c>
      <c r="Q134" s="15">
        <f t="shared" si="122"/>
        <v>0.0338272787207871</v>
      </c>
      <c r="R134" s="11">
        <f t="shared" si="123"/>
        <v>0.1355172</v>
      </c>
      <c r="S134" s="16">
        <f t="shared" si="124"/>
        <v>0.249616127847883</v>
      </c>
      <c r="T134" s="3">
        <v>0.01</v>
      </c>
      <c r="U134" s="17">
        <f t="shared" si="125"/>
        <v>0.00249616127847883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0.015</v>
      </c>
      <c r="AR134" s="3">
        <v>0.5</v>
      </c>
      <c r="AS134" s="3">
        <f t="shared" si="127"/>
        <v>0.0075</v>
      </c>
      <c r="AT134" s="2">
        <f t="shared" si="128"/>
        <v>0.0124461612784788</v>
      </c>
      <c r="AU134" s="24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ht="16.8" spans="1:46">
      <c r="A135" s="6"/>
      <c r="B135" s="6"/>
      <c r="C135" s="8">
        <v>12</v>
      </c>
      <c r="D135" s="9">
        <v>13.1941290322581</v>
      </c>
      <c r="E135" s="12">
        <f t="shared" si="133"/>
        <v>16.7537333333333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11.3275161290323</v>
      </c>
      <c r="E139" s="8"/>
      <c r="F139" s="8"/>
      <c r="G139" s="6">
        <v>1</v>
      </c>
      <c r="H139" s="11">
        <f t="shared" ref="H139:H150" si="135">E140</f>
        <v>11.3275161290323</v>
      </c>
      <c r="I139" s="11">
        <f t="shared" ref="I139:I150" si="136">H139+273.15</f>
        <v>284.477516129032</v>
      </c>
      <c r="J139" s="11">
        <f t="shared" ref="J139:J150" si="137">EXP(($C$18*(I139-$C$16))/($C$19*I139*$C$16))</f>
        <v>0.0720509431137248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0.0205129035044775</v>
      </c>
      <c r="Q139" s="15">
        <f t="shared" ref="Q139:Q150" si="141">P139*$B$125</f>
        <v>0.00533335491116414</v>
      </c>
      <c r="R139" s="11">
        <f t="shared" ref="R139:R150" si="142">L139*$B$125</f>
        <v>0.074022</v>
      </c>
      <c r="S139" s="16">
        <f t="shared" ref="S139:S150" si="143">Q139/R139</f>
        <v>0.0720509431137248</v>
      </c>
      <c r="T139" s="3">
        <v>0.01</v>
      </c>
      <c r="U139" s="17">
        <f t="shared" ref="U139:U150" si="144">S139*T139</f>
        <v>0.000720509431137248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0.00621050943113725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1.7</v>
      </c>
      <c r="BA139" s="1">
        <f t="shared" ref="BA139:BA150" si="153">AZ139*10000*AV139*0.67*AU139*AT139</f>
        <v>523.61462085816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11.4695806451613</v>
      </c>
      <c r="E140" s="12">
        <f t="shared" ref="E140:E151" si="154">D139</f>
        <v>11.3275161290323</v>
      </c>
      <c r="F140" s="8" t="s">
        <v>109</v>
      </c>
      <c r="G140" s="6">
        <v>2</v>
      </c>
      <c r="H140" s="11">
        <f t="shared" si="135"/>
        <v>11.4695806451613</v>
      </c>
      <c r="I140" s="11">
        <f t="shared" si="136"/>
        <v>284.619580645161</v>
      </c>
      <c r="J140" s="11">
        <f t="shared" si="137"/>
        <v>0.0732924334583804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0.548887096495523</v>
      </c>
      <c r="P140" s="11">
        <f t="shared" si="140"/>
        <v>0.0402292709960617</v>
      </c>
      <c r="Q140" s="15">
        <f t="shared" si="141"/>
        <v>0.0104596104589761</v>
      </c>
      <c r="R140" s="11">
        <f t="shared" si="142"/>
        <v>0.074022</v>
      </c>
      <c r="S140" s="16">
        <f t="shared" si="143"/>
        <v>0.141304077962985</v>
      </c>
      <c r="T140" s="3">
        <v>0.01</v>
      </c>
      <c r="U140" s="17">
        <f t="shared" si="144"/>
        <v>0.00141304077962985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0.00690304077962985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1.7</v>
      </c>
      <c r="BA140" s="1">
        <f t="shared" si="153"/>
        <v>582.002671547738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16.664</v>
      </c>
      <c r="E141" s="12">
        <f t="shared" si="154"/>
        <v>11.4695806451613</v>
      </c>
      <c r="F141" s="8" t="s">
        <v>109</v>
      </c>
      <c r="G141" s="6">
        <v>3</v>
      </c>
      <c r="H141" s="11">
        <f t="shared" si="135"/>
        <v>16.664</v>
      </c>
      <c r="I141" s="11">
        <f t="shared" si="136"/>
        <v>289.814</v>
      </c>
      <c r="J141" s="11">
        <f t="shared" si="137"/>
        <v>0.135315632149552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0.793357825499461</v>
      </c>
      <c r="P141" s="11">
        <f t="shared" si="140"/>
        <v>0.107353715678253</v>
      </c>
      <c r="Q141" s="15">
        <f t="shared" si="141"/>
        <v>0.0279119660763458</v>
      </c>
      <c r="R141" s="11">
        <f t="shared" si="142"/>
        <v>0.074022</v>
      </c>
      <c r="S141" s="16">
        <f t="shared" si="143"/>
        <v>0.377076626899379</v>
      </c>
      <c r="T141" s="3">
        <v>0.01</v>
      </c>
      <c r="U141" s="17">
        <f t="shared" si="144"/>
        <v>0.00377076626899379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0.0137207662689938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1.7</v>
      </c>
      <c r="BA141" s="1">
        <f t="shared" si="153"/>
        <v>1156.81232070958</v>
      </c>
    </row>
    <row r="142" s="1" customFormat="1" ht="16.8" spans="1:53">
      <c r="A142" s="6"/>
      <c r="B142" s="6"/>
      <c r="C142" s="8">
        <v>3</v>
      </c>
      <c r="D142" s="9">
        <v>18.5430322580645</v>
      </c>
      <c r="E142" s="12">
        <f t="shared" si="154"/>
        <v>16.664</v>
      </c>
      <c r="F142" s="8" t="s">
        <v>109</v>
      </c>
      <c r="G142" s="6">
        <v>4</v>
      </c>
      <c r="H142" s="11">
        <f t="shared" si="135"/>
        <v>18.5430322580645</v>
      </c>
      <c r="I142" s="11">
        <f t="shared" si="136"/>
        <v>291.693032258064</v>
      </c>
      <c r="J142" s="11">
        <f t="shared" si="137"/>
        <v>0.168011704934072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0.970704109821208</v>
      </c>
      <c r="P142" s="11">
        <f t="shared" si="140"/>
        <v>0.163089652477572</v>
      </c>
      <c r="Q142" s="15">
        <f t="shared" si="141"/>
        <v>0.0424033096441687</v>
      </c>
      <c r="R142" s="11">
        <f t="shared" si="142"/>
        <v>0.074022</v>
      </c>
      <c r="S142" s="16">
        <f t="shared" si="143"/>
        <v>0.572847391912792</v>
      </c>
      <c r="T142" s="3">
        <v>0.01</v>
      </c>
      <c r="U142" s="17">
        <f t="shared" si="144"/>
        <v>0.00572847391912792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0.0156784739191279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1.7</v>
      </c>
      <c r="BA142" s="1">
        <f t="shared" si="153"/>
        <v>1321.86872394708</v>
      </c>
    </row>
    <row r="143" s="1" customFormat="1" ht="16.8" spans="1:53">
      <c r="A143" s="6"/>
      <c r="B143" s="6"/>
      <c r="C143" s="8">
        <v>4</v>
      </c>
      <c r="D143" s="9">
        <v>20.7198</v>
      </c>
      <c r="E143" s="12">
        <f t="shared" si="154"/>
        <v>18.5430322580645</v>
      </c>
      <c r="F143" s="8" t="s">
        <v>109</v>
      </c>
      <c r="G143" s="6">
        <v>5</v>
      </c>
      <c r="H143" s="11">
        <f t="shared" si="135"/>
        <v>20.7198</v>
      </c>
      <c r="I143" s="11">
        <f t="shared" si="136"/>
        <v>293.8698</v>
      </c>
      <c r="J143" s="11">
        <f t="shared" si="137"/>
        <v>0.215140144892579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0.767233734476454</v>
      </c>
      <c r="O143" s="11">
        <f t="shared" si="155"/>
        <v>0.325080722867182</v>
      </c>
      <c r="P143" s="11">
        <f t="shared" si="140"/>
        <v>0.0699379138194298</v>
      </c>
      <c r="Q143" s="15">
        <f t="shared" si="141"/>
        <v>0.0181838575930518</v>
      </c>
      <c r="R143" s="11">
        <f t="shared" si="142"/>
        <v>0.074022</v>
      </c>
      <c r="S143" s="16">
        <f t="shared" si="143"/>
        <v>0.245654772811485</v>
      </c>
      <c r="T143" s="3">
        <v>0.01</v>
      </c>
      <c r="U143" s="17">
        <f t="shared" si="144"/>
        <v>0.00245654772811485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0.0124065477281149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1.7</v>
      </c>
      <c r="BA143" s="1">
        <f t="shared" si="153"/>
        <v>1046.00916508486</v>
      </c>
    </row>
    <row r="144" s="1" customFormat="1" ht="16.8" spans="1:53">
      <c r="A144" s="6"/>
      <c r="B144" s="6"/>
      <c r="C144" s="8">
        <v>5</v>
      </c>
      <c r="D144" s="9">
        <v>25.7501290322581</v>
      </c>
      <c r="E144" s="12">
        <f t="shared" si="154"/>
        <v>20.7198</v>
      </c>
      <c r="F144" s="8" t="s">
        <v>111</v>
      </c>
      <c r="G144" s="6">
        <v>6</v>
      </c>
      <c r="H144" s="11">
        <f t="shared" si="135"/>
        <v>25.7501290322581</v>
      </c>
      <c r="I144" s="11">
        <f t="shared" si="136"/>
        <v>298.900129032258</v>
      </c>
      <c r="J144" s="11">
        <f t="shared" si="137"/>
        <v>0.3757411032266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0.539842809047752</v>
      </c>
      <c r="P144" s="11">
        <f t="shared" si="140"/>
        <v>0.202841132640549</v>
      </c>
      <c r="Q144" s="15">
        <f t="shared" si="141"/>
        <v>0.0527386944865428</v>
      </c>
      <c r="R144" s="11">
        <f t="shared" si="142"/>
        <v>0.074022</v>
      </c>
      <c r="S144" s="16">
        <f t="shared" si="143"/>
        <v>0.712473244259042</v>
      </c>
      <c r="T144" s="3">
        <v>0.01</v>
      </c>
      <c r="U144" s="17">
        <f t="shared" si="144"/>
        <v>0.00712473244259042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0.0220247324425904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1.7</v>
      </c>
      <c r="BA144" s="1">
        <f t="shared" si="153"/>
        <v>1856.92849440172</v>
      </c>
    </row>
    <row r="145" s="1" customFormat="1" ht="16.8" spans="1:53">
      <c r="A145" s="6"/>
      <c r="B145" s="6"/>
      <c r="C145" s="8">
        <v>6</v>
      </c>
      <c r="D145" s="9">
        <v>27.1455666666667</v>
      </c>
      <c r="E145" s="12">
        <f t="shared" si="154"/>
        <v>25.7501290322581</v>
      </c>
      <c r="F145" s="8" t="s">
        <v>109</v>
      </c>
      <c r="G145" s="6">
        <v>7</v>
      </c>
      <c r="H145" s="11">
        <f t="shared" si="135"/>
        <v>27.1455666666667</v>
      </c>
      <c r="I145" s="11">
        <f t="shared" si="136"/>
        <v>300.295566666667</v>
      </c>
      <c r="J145" s="11">
        <f t="shared" si="137"/>
        <v>0.437149093150903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0.621701676407203</v>
      </c>
      <c r="P145" s="11">
        <f t="shared" si="140"/>
        <v>0.271776324051805</v>
      </c>
      <c r="Q145" s="15">
        <f t="shared" si="141"/>
        <v>0.0706618442534692</v>
      </c>
      <c r="R145" s="11">
        <f t="shared" si="142"/>
        <v>0.074022</v>
      </c>
      <c r="S145" s="16">
        <f t="shared" si="143"/>
        <v>0.954605985429591</v>
      </c>
      <c r="T145" s="3">
        <v>0.01</v>
      </c>
      <c r="U145" s="17">
        <f t="shared" si="144"/>
        <v>0.00954605985429591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0.0244460598542959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1.7</v>
      </c>
      <c r="BA145" s="1">
        <f t="shared" si="153"/>
        <v>2061.07317024701</v>
      </c>
    </row>
    <row r="146" s="1" customFormat="1" ht="16.8" spans="1:53">
      <c r="A146" s="6"/>
      <c r="B146" s="6"/>
      <c r="C146" s="8">
        <v>7</v>
      </c>
      <c r="D146" s="9">
        <v>28.2635161290323</v>
      </c>
      <c r="E146" s="12">
        <f t="shared" si="154"/>
        <v>27.1455666666667</v>
      </c>
      <c r="F146" s="8" t="s">
        <v>109</v>
      </c>
      <c r="G146" s="6">
        <v>8</v>
      </c>
      <c r="H146" s="11">
        <f t="shared" si="135"/>
        <v>28.2635161290323</v>
      </c>
      <c r="I146" s="11">
        <f t="shared" si="136"/>
        <v>301.413516129032</v>
      </c>
      <c r="J146" s="11">
        <f t="shared" si="137"/>
        <v>0.493013087995809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0.634625352355398</v>
      </c>
      <c r="P146" s="11">
        <f t="shared" si="140"/>
        <v>0.312878604685163</v>
      </c>
      <c r="Q146" s="15">
        <f t="shared" si="141"/>
        <v>0.0813484372181424</v>
      </c>
      <c r="R146" s="11">
        <f t="shared" si="142"/>
        <v>0.074022</v>
      </c>
      <c r="S146" s="16">
        <f t="shared" si="143"/>
        <v>1.09897648291241</v>
      </c>
      <c r="T146" s="3">
        <v>0.01</v>
      </c>
      <c r="U146" s="17">
        <f t="shared" si="144"/>
        <v>0.0109897648291241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0.0258897648291241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1.7</v>
      </c>
      <c r="BA146" s="1">
        <f t="shared" si="153"/>
        <v>2182.79346411464</v>
      </c>
    </row>
    <row r="147" s="1" customFormat="1" ht="16.8" spans="1:53">
      <c r="A147" s="6"/>
      <c r="B147" s="6"/>
      <c r="C147" s="8">
        <v>8</v>
      </c>
      <c r="D147" s="9">
        <v>27.8008709677419</v>
      </c>
      <c r="E147" s="12">
        <f t="shared" si="154"/>
        <v>28.2635161290323</v>
      </c>
      <c r="F147" s="8" t="s">
        <v>109</v>
      </c>
      <c r="G147" s="6">
        <v>9</v>
      </c>
      <c r="H147" s="11">
        <f t="shared" si="135"/>
        <v>27.8008709677419</v>
      </c>
      <c r="I147" s="11">
        <f t="shared" si="136"/>
        <v>300.950870967742</v>
      </c>
      <c r="J147" s="11">
        <f t="shared" si="137"/>
        <v>0.469128099659361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0.606446747670235</v>
      </c>
      <c r="P147" s="11">
        <f t="shared" si="140"/>
        <v>0.284501210279138</v>
      </c>
      <c r="Q147" s="15">
        <f t="shared" si="141"/>
        <v>0.0739703146725758</v>
      </c>
      <c r="R147" s="11">
        <f t="shared" si="142"/>
        <v>0.074022</v>
      </c>
      <c r="S147" s="16">
        <f t="shared" si="143"/>
        <v>0.999301757215095</v>
      </c>
      <c r="T147" s="3">
        <v>0.01</v>
      </c>
      <c r="U147" s="17">
        <f t="shared" si="144"/>
        <v>0.00999301757215095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0.0248930175721509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1.7</v>
      </c>
      <c r="BA147" s="1">
        <f t="shared" si="153"/>
        <v>2098.75664832064</v>
      </c>
    </row>
    <row r="148" s="1" customFormat="1" ht="16.8" spans="1:53">
      <c r="A148" s="6"/>
      <c r="B148" s="6"/>
      <c r="C148" s="8">
        <v>9</v>
      </c>
      <c r="D148" s="9">
        <v>27.2367333333333</v>
      </c>
      <c r="E148" s="12">
        <f t="shared" si="154"/>
        <v>27.8008709677419</v>
      </c>
      <c r="F148" s="8" t="s">
        <v>109</v>
      </c>
      <c r="G148" s="6">
        <v>10</v>
      </c>
      <c r="H148" s="11">
        <f t="shared" si="135"/>
        <v>27.2367333333333</v>
      </c>
      <c r="I148" s="11">
        <f t="shared" si="136"/>
        <v>300.386733333333</v>
      </c>
      <c r="J148" s="11">
        <f t="shared" si="137"/>
        <v>0.441472144240312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0.606645537391097</v>
      </c>
      <c r="P148" s="11">
        <f t="shared" si="140"/>
        <v>0.267817106185864</v>
      </c>
      <c r="Q148" s="15">
        <f t="shared" si="141"/>
        <v>0.0696324476083246</v>
      </c>
      <c r="R148" s="11">
        <f t="shared" si="142"/>
        <v>0.074022</v>
      </c>
      <c r="S148" s="16">
        <f t="shared" si="143"/>
        <v>0.940699354358496</v>
      </c>
      <c r="T148" s="3">
        <v>0.01</v>
      </c>
      <c r="U148" s="17">
        <f t="shared" si="144"/>
        <v>0.00940699354358496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0.01</v>
      </c>
      <c r="AF148" s="3">
        <v>0.49</v>
      </c>
      <c r="AG148" s="17">
        <f t="shared" si="145"/>
        <v>0.0049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0.02</v>
      </c>
      <c r="AR148" s="3">
        <v>0.5</v>
      </c>
      <c r="AS148" s="3">
        <f t="shared" si="146"/>
        <v>0.01</v>
      </c>
      <c r="AT148" s="2">
        <f t="shared" si="147"/>
        <v>0.024306993543585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1.7</v>
      </c>
      <c r="BA148" s="1">
        <f t="shared" si="153"/>
        <v>2049.34834245882</v>
      </c>
    </row>
    <row r="149" s="1" customFormat="1" ht="16.8" spans="1:53">
      <c r="A149" s="6"/>
      <c r="B149" s="6"/>
      <c r="C149" s="8">
        <v>10</v>
      </c>
      <c r="D149" s="9">
        <v>20.9486129032258</v>
      </c>
      <c r="E149" s="12">
        <f t="shared" si="154"/>
        <v>27.2367333333333</v>
      </c>
      <c r="F149" s="8" t="s">
        <v>109</v>
      </c>
      <c r="G149" s="6">
        <v>11</v>
      </c>
      <c r="H149" s="11">
        <f t="shared" si="135"/>
        <v>20.9486129032258</v>
      </c>
      <c r="I149" s="11">
        <f t="shared" si="136"/>
        <v>294.098612903226</v>
      </c>
      <c r="J149" s="11">
        <f t="shared" si="137"/>
        <v>0.220758115129908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0.321887009644972</v>
      </c>
      <c r="O149" s="11">
        <f t="shared" si="155"/>
        <v>0.301641421560262</v>
      </c>
      <c r="P149" s="11">
        <f t="shared" si="140"/>
        <v>0.0665897916687493</v>
      </c>
      <c r="Q149" s="15">
        <f t="shared" si="141"/>
        <v>0.0173133458338748</v>
      </c>
      <c r="R149" s="11">
        <f t="shared" si="142"/>
        <v>0.074022</v>
      </c>
      <c r="S149" s="16">
        <f t="shared" si="143"/>
        <v>0.233894596658761</v>
      </c>
      <c r="T149" s="3">
        <v>0.01</v>
      </c>
      <c r="U149" s="17">
        <f t="shared" si="144"/>
        <v>0.00233894596658761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0.0122889459665876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1.7</v>
      </c>
      <c r="BA149" s="1">
        <f t="shared" si="153"/>
        <v>1036.09403614783</v>
      </c>
    </row>
    <row r="150" s="1" customFormat="1" ht="16.8" spans="1:54">
      <c r="A150" s="6"/>
      <c r="B150" s="6"/>
      <c r="C150" s="8">
        <v>11</v>
      </c>
      <c r="D150" s="9">
        <v>16.7537333333333</v>
      </c>
      <c r="E150" s="12">
        <f t="shared" si="154"/>
        <v>20.9486129032258</v>
      </c>
      <c r="F150" s="8" t="s">
        <v>111</v>
      </c>
      <c r="G150" s="6">
        <v>12</v>
      </c>
      <c r="H150" s="11">
        <f t="shared" si="135"/>
        <v>16.7537333333333</v>
      </c>
      <c r="I150" s="11">
        <f t="shared" si="136"/>
        <v>289.903733333333</v>
      </c>
      <c r="J150" s="11">
        <f t="shared" si="137"/>
        <v>0.136730137071674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0.519751629891512</v>
      </c>
      <c r="P150" s="11">
        <f t="shared" si="140"/>
        <v>0.0710657115982923</v>
      </c>
      <c r="Q150" s="15">
        <f t="shared" si="141"/>
        <v>0.018477085015556</v>
      </c>
      <c r="R150" s="11">
        <f t="shared" si="142"/>
        <v>0.074022</v>
      </c>
      <c r="S150" s="16">
        <f t="shared" si="143"/>
        <v>0.249616127847883</v>
      </c>
      <c r="T150" s="3">
        <v>0.01</v>
      </c>
      <c r="U150" s="17">
        <f t="shared" si="144"/>
        <v>0.00249616127847883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0.005</v>
      </c>
      <c r="AF150" s="3">
        <v>0.49</v>
      </c>
      <c r="AG150" s="17">
        <f t="shared" si="145"/>
        <v>0.00245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0.015</v>
      </c>
      <c r="AR150" s="3">
        <v>0.5</v>
      </c>
      <c r="AS150" s="3">
        <f t="shared" si="146"/>
        <v>0.0075</v>
      </c>
      <c r="AT150" s="2">
        <f t="shared" si="147"/>
        <v>0.0124461612784788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1.7</v>
      </c>
      <c r="BA150" s="1">
        <f t="shared" si="153"/>
        <v>1049.34902542718</v>
      </c>
      <c r="BB150" s="1">
        <f>SUM(BA139:BA150)</f>
        <v>16964.6506832653</v>
      </c>
    </row>
    <row r="151" s="1" customFormat="1" ht="16.8" spans="1:46">
      <c r="A151" s="6"/>
      <c r="B151" s="6"/>
      <c r="C151" s="8">
        <v>12</v>
      </c>
      <c r="D151" s="9">
        <v>13.1941290322581</v>
      </c>
      <c r="E151" s="12">
        <f t="shared" si="154"/>
        <v>16.7537333333333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X119" sqref="X119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48" width="15.6634615384615" style="1"/>
    <col min="49" max="49" width="11.4423076923077" style="1"/>
    <col min="50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68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0.23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3.65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127.5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0.198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430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0.8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15546977.6288305</v>
      </c>
      <c r="J16" s="10" t="s">
        <v>35</v>
      </c>
      <c r="K16" s="10">
        <f>I16/(10000*1000)</f>
        <v>1.55469776288305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18.9105806451613</v>
      </c>
      <c r="E29" s="8"/>
      <c r="F29" s="8"/>
      <c r="G29" s="6">
        <v>1</v>
      </c>
      <c r="H29" s="11">
        <f t="shared" ref="H29:H40" si="0">E30</f>
        <v>18.9105806451613</v>
      </c>
      <c r="I29" s="11">
        <f t="shared" ref="I29:I40" si="1">H29+273.15</f>
        <v>292.060580645161</v>
      </c>
      <c r="J29" s="11">
        <f t="shared" ref="J29:J40" si="2">EXP(($C$18*(I29-$C$16))/($C$19*I29*$C$16))</f>
        <v>0.175219869010626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0.174064878040731</v>
      </c>
      <c r="Q29" s="15">
        <f t="shared" ref="Q29:Q40" si="6">P29*$B$31</f>
        <v>0.022628434145295</v>
      </c>
      <c r="R29" s="11">
        <f t="shared" ref="R29:R40" si="7">L29*$B$31</f>
        <v>0.129143083333333</v>
      </c>
      <c r="S29" s="16">
        <f t="shared" ref="S29:S40" si="8">Q29/R29</f>
        <v>0.175219869010627</v>
      </c>
      <c r="T29" s="3">
        <v>0.01</v>
      </c>
      <c r="U29" s="17">
        <f t="shared" ref="U29:U40" si="9">S29*T29</f>
        <v>0.00175219869010627</v>
      </c>
      <c r="V29" s="16"/>
      <c r="W29" s="3"/>
      <c r="X29" s="17"/>
      <c r="Y29" s="18">
        <v>0.04</v>
      </c>
      <c r="Z29" s="3">
        <v>0.21</v>
      </c>
      <c r="AA29" s="19">
        <f t="shared" ref="AA29:AA40" si="10">Y29*Z29</f>
        <v>0.0084</v>
      </c>
      <c r="AB29" s="3">
        <v>0.015</v>
      </c>
      <c r="AC29" s="3">
        <v>0.29</v>
      </c>
      <c r="AD29" s="19">
        <f t="shared" ref="AD29:AD40" si="11">AB29*AC29</f>
        <v>0.00435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0.015</v>
      </c>
      <c r="AO29" s="3">
        <v>0.38</v>
      </c>
      <c r="AP29" s="3">
        <f t="shared" ref="AP29:AP40" si="13">AO29*AN29</f>
        <v>0.0057</v>
      </c>
      <c r="AQ29" s="1">
        <f t="shared" ref="AQ29:AQ40" si="14">(AP29+AM29+AD29+AA29+U29+X29+AG29+AJ29)</f>
        <v>0.0312021986901063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0.0191666666666667</v>
      </c>
      <c r="AU29" s="1">
        <f t="shared" ref="AU29:AU40" si="17">AT29*10000*AS29*0.67*AR29*AQ29</f>
        <v>51.7461141033319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17.0167741935484</v>
      </c>
      <c r="E30" s="12">
        <f t="shared" ref="E30:E41" si="18">D29</f>
        <v>18.9105806451613</v>
      </c>
      <c r="F30" s="8" t="s">
        <v>109</v>
      </c>
      <c r="G30" s="6">
        <v>2</v>
      </c>
      <c r="H30" s="11">
        <f t="shared" si="0"/>
        <v>17.0167741935484</v>
      </c>
      <c r="I30" s="11">
        <f t="shared" si="1"/>
        <v>290.166774193548</v>
      </c>
      <c r="J30" s="11">
        <f t="shared" si="2"/>
        <v>0.140957114118622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1.81275178862594</v>
      </c>
      <c r="P30" s="11">
        <f t="shared" si="5"/>
        <v>0.255520260738082</v>
      </c>
      <c r="Q30" s="15">
        <f t="shared" si="6"/>
        <v>0.0332176338959507</v>
      </c>
      <c r="R30" s="11">
        <f t="shared" si="7"/>
        <v>0.129143083333333</v>
      </c>
      <c r="S30" s="16">
        <f t="shared" si="8"/>
        <v>0.257215741165264</v>
      </c>
      <c r="T30" s="3">
        <v>0.01</v>
      </c>
      <c r="U30" s="17">
        <f t="shared" si="9"/>
        <v>0.00257215741165264</v>
      </c>
      <c r="V30" s="16"/>
      <c r="W30" s="3"/>
      <c r="X30" s="17"/>
      <c r="Y30" s="18">
        <v>0.04</v>
      </c>
      <c r="Z30" s="3">
        <v>0.21</v>
      </c>
      <c r="AA30" s="19">
        <f t="shared" si="10"/>
        <v>0.0084</v>
      </c>
      <c r="AB30" s="3">
        <v>0.015</v>
      </c>
      <c r="AC30" s="3">
        <v>0.29</v>
      </c>
      <c r="AD30" s="19">
        <f t="shared" si="11"/>
        <v>0.00435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0.0320221574116526</v>
      </c>
      <c r="AR30" s="24">
        <f t="shared" si="15"/>
        <v>99.3408333333333</v>
      </c>
      <c r="AS30" s="1">
        <f t="shared" si="16"/>
        <v>0.13</v>
      </c>
      <c r="AT30" s="2">
        <f>$E$4/12</f>
        <v>0.0191666666666667</v>
      </c>
      <c r="AU30" s="1">
        <f t="shared" si="17"/>
        <v>53.1059438379786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20.3963928571428</v>
      </c>
      <c r="E31" s="12">
        <f t="shared" si="18"/>
        <v>17.0167741935484</v>
      </c>
      <c r="F31" s="8" t="s">
        <v>109</v>
      </c>
      <c r="G31" s="6">
        <v>3</v>
      </c>
      <c r="H31" s="11">
        <f t="shared" si="0"/>
        <v>20.3963928571428</v>
      </c>
      <c r="I31" s="11">
        <f t="shared" si="1"/>
        <v>293.546392857143</v>
      </c>
      <c r="J31" s="11">
        <f t="shared" si="2"/>
        <v>0.207428400672459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2.55063986122119</v>
      </c>
      <c r="P31" s="11">
        <f t="shared" si="5"/>
        <v>0.529075147104534</v>
      </c>
      <c r="Q31" s="15">
        <f t="shared" si="6"/>
        <v>0.0687797691235894</v>
      </c>
      <c r="R31" s="11">
        <f t="shared" si="7"/>
        <v>0.129143083333333</v>
      </c>
      <c r="S31" s="16">
        <f t="shared" si="8"/>
        <v>0.532585775004775</v>
      </c>
      <c r="T31" s="3">
        <v>0.01</v>
      </c>
      <c r="U31" s="17">
        <f t="shared" si="9"/>
        <v>0.00532585775004775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0.0347758577500477</v>
      </c>
      <c r="AR31" s="24">
        <f t="shared" si="15"/>
        <v>99.3408333333333</v>
      </c>
      <c r="AS31" s="1">
        <f t="shared" si="16"/>
        <v>0.13</v>
      </c>
      <c r="AT31" s="2">
        <f>$E$4/12</f>
        <v>0.0191666666666667</v>
      </c>
      <c r="AU31" s="1">
        <f t="shared" si="17"/>
        <v>57.6727147034612</v>
      </c>
    </row>
    <row r="32" s="1" customFormat="1" ht="16.8" spans="1:47">
      <c r="A32" s="6"/>
      <c r="B32" s="6"/>
      <c r="C32" s="8">
        <v>3</v>
      </c>
      <c r="D32" s="9">
        <v>23.6544838709677</v>
      </c>
      <c r="E32" s="12">
        <f t="shared" si="18"/>
        <v>20.3963928571428</v>
      </c>
      <c r="F32" s="8" t="s">
        <v>109</v>
      </c>
      <c r="G32" s="6">
        <v>4</v>
      </c>
      <c r="H32" s="11">
        <f t="shared" si="0"/>
        <v>23.6544838709677</v>
      </c>
      <c r="I32" s="11">
        <f t="shared" si="1"/>
        <v>296.804483870968</v>
      </c>
      <c r="J32" s="11">
        <f t="shared" si="2"/>
        <v>0.298537490848472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3.01497304744998</v>
      </c>
      <c r="P32" s="11">
        <f t="shared" si="5"/>
        <v>0.90008248856149</v>
      </c>
      <c r="Q32" s="15">
        <f t="shared" si="6"/>
        <v>0.117010723512994</v>
      </c>
      <c r="R32" s="11">
        <f t="shared" si="7"/>
        <v>0.129143083333333</v>
      </c>
      <c r="S32" s="16">
        <f t="shared" si="8"/>
        <v>0.906054900446938</v>
      </c>
      <c r="T32" s="3">
        <v>0.01</v>
      </c>
      <c r="U32" s="17">
        <f t="shared" si="9"/>
        <v>0.00906054900446938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0.0385105490044694</v>
      </c>
      <c r="AR32" s="24">
        <f t="shared" si="15"/>
        <v>99.3408333333333</v>
      </c>
      <c r="AS32" s="1">
        <f t="shared" si="16"/>
        <v>0.13</v>
      </c>
      <c r="AT32" s="2">
        <f>$E$4/12</f>
        <v>0.0191666666666667</v>
      </c>
      <c r="AU32" s="1">
        <f t="shared" si="17"/>
        <v>63.8663730963006</v>
      </c>
    </row>
    <row r="33" s="1" customFormat="1" ht="16.8" spans="1:47">
      <c r="A33" s="6"/>
      <c r="B33" s="6"/>
      <c r="C33" s="8">
        <v>4</v>
      </c>
      <c r="D33" s="9">
        <v>25.7189666666667</v>
      </c>
      <c r="E33" s="12">
        <f t="shared" si="18"/>
        <v>23.6544838709677</v>
      </c>
      <c r="F33" s="8" t="s">
        <v>109</v>
      </c>
      <c r="G33" s="6">
        <v>5</v>
      </c>
      <c r="H33" s="11">
        <f t="shared" si="0"/>
        <v>25.7189666666667</v>
      </c>
      <c r="I33" s="11">
        <f t="shared" si="1"/>
        <v>298.868966666667</v>
      </c>
      <c r="J33" s="11">
        <f t="shared" si="2"/>
        <v>0.374467041059337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2.00914603094407</v>
      </c>
      <c r="O33" s="11">
        <f t="shared" si="19"/>
        <v>1.09915286127776</v>
      </c>
      <c r="P33" s="11">
        <f t="shared" si="5"/>
        <v>0.411596519634586</v>
      </c>
      <c r="Q33" s="15">
        <f t="shared" si="6"/>
        <v>0.0535075475524962</v>
      </c>
      <c r="R33" s="11">
        <f t="shared" si="7"/>
        <v>0.129143083333333</v>
      </c>
      <c r="S33" s="16">
        <f t="shared" si="8"/>
        <v>0.414327629257442</v>
      </c>
      <c r="T33" s="3">
        <v>0.01</v>
      </c>
      <c r="U33" s="17">
        <f t="shared" si="9"/>
        <v>0.00414327629257442</v>
      </c>
      <c r="V33" s="16"/>
      <c r="W33" s="3"/>
      <c r="X33" s="17"/>
      <c r="Y33" s="18">
        <v>0.05</v>
      </c>
      <c r="Z33" s="3">
        <v>0.21</v>
      </c>
      <c r="AA33" s="19">
        <f t="shared" si="10"/>
        <v>0.0105</v>
      </c>
      <c r="AB33" s="3">
        <v>0.02</v>
      </c>
      <c r="AC33" s="3">
        <v>0.29</v>
      </c>
      <c r="AD33" s="19">
        <f t="shared" si="11"/>
        <v>0.0058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0.0390432762925744</v>
      </c>
      <c r="AR33" s="24">
        <f t="shared" si="15"/>
        <v>99.3408333333333</v>
      </c>
      <c r="AS33" s="1">
        <f t="shared" si="16"/>
        <v>0.13</v>
      </c>
      <c r="AT33" s="2">
        <f>$E$4/12</f>
        <v>0.0191666666666667</v>
      </c>
      <c r="AU33" s="1">
        <f t="shared" si="17"/>
        <v>64.7498546518803</v>
      </c>
    </row>
    <row r="34" s="1" customFormat="1" ht="16.8" spans="1:47">
      <c r="A34" s="6"/>
      <c r="B34" s="6"/>
      <c r="C34" s="8">
        <v>5</v>
      </c>
      <c r="D34" s="9">
        <v>28.5553225806452</v>
      </c>
      <c r="E34" s="12">
        <f t="shared" si="18"/>
        <v>25.7189666666667</v>
      </c>
      <c r="F34" s="8" t="s">
        <v>111</v>
      </c>
      <c r="G34" s="6">
        <v>6</v>
      </c>
      <c r="H34" s="11">
        <f t="shared" si="0"/>
        <v>28.5553225806452</v>
      </c>
      <c r="I34" s="11">
        <f t="shared" si="1"/>
        <v>301.705322580645</v>
      </c>
      <c r="J34" s="11">
        <f t="shared" si="2"/>
        <v>0.508659890263067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1.6809646749765</v>
      </c>
      <c r="P34" s="11">
        <f t="shared" si="5"/>
        <v>0.85503930710964</v>
      </c>
      <c r="Q34" s="15">
        <f t="shared" si="6"/>
        <v>0.111155109924253</v>
      </c>
      <c r="R34" s="11">
        <f t="shared" si="7"/>
        <v>0.129143083333333</v>
      </c>
      <c r="S34" s="16">
        <f t="shared" si="8"/>
        <v>0.860712839241644</v>
      </c>
      <c r="T34" s="3">
        <v>0.01</v>
      </c>
      <c r="U34" s="17">
        <f t="shared" si="9"/>
        <v>0.00860712839241644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0.0435071283924164</v>
      </c>
      <c r="AR34" s="24">
        <f t="shared" si="15"/>
        <v>99.3408333333333</v>
      </c>
      <c r="AS34" s="1">
        <f t="shared" si="16"/>
        <v>0.13</v>
      </c>
      <c r="AT34" s="2">
        <f>$E$4/12</f>
        <v>0.0191666666666667</v>
      </c>
      <c r="AU34" s="1">
        <f t="shared" si="17"/>
        <v>72.1527624531201</v>
      </c>
    </row>
    <row r="35" s="1" customFormat="1" ht="16.8" spans="1:47">
      <c r="A35" s="6"/>
      <c r="B35" s="6"/>
      <c r="C35" s="8">
        <v>6</v>
      </c>
      <c r="D35" s="9">
        <v>28.9009333333333</v>
      </c>
      <c r="E35" s="12">
        <f t="shared" si="18"/>
        <v>28.5553225806452</v>
      </c>
      <c r="F35" s="8" t="s">
        <v>109</v>
      </c>
      <c r="G35" s="6">
        <v>7</v>
      </c>
      <c r="H35" s="11">
        <f t="shared" si="0"/>
        <v>28.9009333333333</v>
      </c>
      <c r="I35" s="11">
        <f t="shared" si="1"/>
        <v>302.050933333333</v>
      </c>
      <c r="J35" s="11">
        <f t="shared" si="2"/>
        <v>0.527794100582294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1.8193337012002</v>
      </c>
      <c r="P35" s="11">
        <f t="shared" si="5"/>
        <v>0.960233594484015</v>
      </c>
      <c r="Q35" s="15">
        <f t="shared" si="6"/>
        <v>0.124830367282922</v>
      </c>
      <c r="R35" s="11">
        <f t="shared" si="7"/>
        <v>0.129143083333333</v>
      </c>
      <c r="S35" s="16">
        <f t="shared" si="8"/>
        <v>0.966605133321159</v>
      </c>
      <c r="T35" s="3">
        <v>0.01</v>
      </c>
      <c r="U35" s="17">
        <f t="shared" si="9"/>
        <v>0.00966605133321159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0.0445660513332116</v>
      </c>
      <c r="AR35" s="24">
        <f t="shared" si="15"/>
        <v>99.3408333333333</v>
      </c>
      <c r="AS35" s="1">
        <f t="shared" si="16"/>
        <v>0.13</v>
      </c>
      <c r="AT35" s="2">
        <f>$E$4/12</f>
        <v>0.0191666666666667</v>
      </c>
      <c r="AU35" s="1">
        <f t="shared" si="17"/>
        <v>73.9088934189291</v>
      </c>
    </row>
    <row r="36" s="1" customFormat="1" ht="16.8" spans="1:47">
      <c r="A36" s="6"/>
      <c r="B36" s="6"/>
      <c r="C36" s="8">
        <v>7</v>
      </c>
      <c r="D36" s="9">
        <v>28.4050967741935</v>
      </c>
      <c r="E36" s="12">
        <f t="shared" si="18"/>
        <v>28.9009333333333</v>
      </c>
      <c r="F36" s="8" t="s">
        <v>109</v>
      </c>
      <c r="G36" s="6">
        <v>8</v>
      </c>
      <c r="H36" s="11">
        <f t="shared" si="0"/>
        <v>28.4050967741935</v>
      </c>
      <c r="I36" s="11">
        <f t="shared" si="1"/>
        <v>301.555096774193</v>
      </c>
      <c r="J36" s="11">
        <f t="shared" si="2"/>
        <v>0.500547446252391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1.85250844004952</v>
      </c>
      <c r="P36" s="11">
        <f t="shared" si="5"/>
        <v>0.927268368827787</v>
      </c>
      <c r="Q36" s="15">
        <f t="shared" si="6"/>
        <v>0.120544887947612</v>
      </c>
      <c r="R36" s="11">
        <f t="shared" si="7"/>
        <v>0.129143083333333</v>
      </c>
      <c r="S36" s="16">
        <f t="shared" si="8"/>
        <v>0.933421170040305</v>
      </c>
      <c r="T36" s="3">
        <v>0.01</v>
      </c>
      <c r="U36" s="17">
        <f t="shared" si="9"/>
        <v>0.00933421170040305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0.0442342117004031</v>
      </c>
      <c r="AR36" s="24">
        <f t="shared" si="15"/>
        <v>99.3408333333333</v>
      </c>
      <c r="AS36" s="1">
        <f t="shared" si="16"/>
        <v>0.13</v>
      </c>
      <c r="AT36" s="2">
        <f>$E$4/12</f>
        <v>0.0191666666666667</v>
      </c>
      <c r="AU36" s="1">
        <f t="shared" si="17"/>
        <v>73.3585664476198</v>
      </c>
    </row>
    <row r="37" s="1" customFormat="1" ht="16.8" spans="1:47">
      <c r="A37" s="6"/>
      <c r="B37" s="6"/>
      <c r="C37" s="8">
        <v>8</v>
      </c>
      <c r="D37" s="9">
        <v>28.0728064516129</v>
      </c>
      <c r="E37" s="12">
        <f t="shared" si="18"/>
        <v>28.4050967741935</v>
      </c>
      <c r="F37" s="8" t="s">
        <v>109</v>
      </c>
      <c r="G37" s="6">
        <v>9</v>
      </c>
      <c r="H37" s="11">
        <f t="shared" si="0"/>
        <v>28.0728064516129</v>
      </c>
      <c r="I37" s="11">
        <f t="shared" si="1"/>
        <v>301.222806451613</v>
      </c>
      <c r="J37" s="11">
        <f t="shared" si="2"/>
        <v>0.483032346142827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1.91864840455506</v>
      </c>
      <c r="P37" s="11">
        <f t="shared" si="5"/>
        <v>0.926769240275423</v>
      </c>
      <c r="Q37" s="15">
        <f t="shared" si="6"/>
        <v>0.120480001235805</v>
      </c>
      <c r="R37" s="11">
        <f t="shared" si="7"/>
        <v>0.129143083333333</v>
      </c>
      <c r="S37" s="16">
        <f t="shared" si="8"/>
        <v>0.932918729567827</v>
      </c>
      <c r="T37" s="3">
        <v>0.01</v>
      </c>
      <c r="U37" s="17">
        <f t="shared" si="9"/>
        <v>0.00932918729567827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0.0442291872956783</v>
      </c>
      <c r="AR37" s="24">
        <f t="shared" si="15"/>
        <v>99.3408333333333</v>
      </c>
      <c r="AS37" s="1">
        <f t="shared" si="16"/>
        <v>0.13</v>
      </c>
      <c r="AT37" s="2">
        <f>$E$4/12</f>
        <v>0.0191666666666667</v>
      </c>
      <c r="AU37" s="1">
        <f t="shared" si="17"/>
        <v>73.3502339123786</v>
      </c>
    </row>
    <row r="38" s="1" customFormat="1" ht="16.8" spans="1:47">
      <c r="A38" s="6"/>
      <c r="B38" s="6"/>
      <c r="C38" s="8">
        <v>9</v>
      </c>
      <c r="D38" s="9">
        <v>27.0720333333333</v>
      </c>
      <c r="E38" s="12">
        <f t="shared" si="18"/>
        <v>28.0728064516129</v>
      </c>
      <c r="F38" s="8" t="s">
        <v>109</v>
      </c>
      <c r="G38" s="6">
        <v>10</v>
      </c>
      <c r="H38" s="11">
        <f t="shared" si="0"/>
        <v>27.0720333333333</v>
      </c>
      <c r="I38" s="11">
        <f t="shared" si="1"/>
        <v>300.222033333333</v>
      </c>
      <c r="J38" s="11">
        <f t="shared" si="2"/>
        <v>0.433691174598408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1.98528749761297</v>
      </c>
      <c r="P38" s="11">
        <f t="shared" si="5"/>
        <v>0.861001666755304</v>
      </c>
      <c r="Q38" s="15">
        <f t="shared" si="6"/>
        <v>0.111930216678189</v>
      </c>
      <c r="R38" s="11">
        <f t="shared" si="7"/>
        <v>0.129143083333333</v>
      </c>
      <c r="S38" s="16">
        <f t="shared" si="8"/>
        <v>0.86671476155858</v>
      </c>
      <c r="T38" s="3">
        <v>0.01</v>
      </c>
      <c r="U38" s="17">
        <f t="shared" si="9"/>
        <v>0.0086671476155858</v>
      </c>
      <c r="V38" s="16"/>
      <c r="W38" s="3"/>
      <c r="X38" s="17"/>
      <c r="Y38" s="18">
        <v>0.05</v>
      </c>
      <c r="Z38" s="3">
        <v>0.21</v>
      </c>
      <c r="AA38" s="19">
        <f t="shared" si="10"/>
        <v>0.0105</v>
      </c>
      <c r="AB38" s="3">
        <v>0.02</v>
      </c>
      <c r="AC38" s="3">
        <v>0.29</v>
      </c>
      <c r="AD38" s="19">
        <f t="shared" si="11"/>
        <v>0.0058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0.02</v>
      </c>
      <c r="AO38" s="3">
        <v>0.38</v>
      </c>
      <c r="AP38" s="3">
        <f t="shared" si="13"/>
        <v>0.0076</v>
      </c>
      <c r="AQ38" s="1">
        <f t="shared" si="14"/>
        <v>0.0435671476155858</v>
      </c>
      <c r="AR38" s="24">
        <f t="shared" si="15"/>
        <v>99.3408333333333</v>
      </c>
      <c r="AS38" s="1">
        <f t="shared" si="16"/>
        <v>0.13</v>
      </c>
      <c r="AT38" s="2">
        <f>$E$4/12</f>
        <v>0.0191666666666667</v>
      </c>
      <c r="AU38" s="1">
        <f t="shared" si="17"/>
        <v>72.2522990787714</v>
      </c>
    </row>
    <row r="39" s="1" customFormat="1" ht="16.8" spans="1:47">
      <c r="A39" s="6"/>
      <c r="B39" s="6"/>
      <c r="C39" s="8">
        <v>10</v>
      </c>
      <c r="D39" s="9">
        <v>24.8175806451613</v>
      </c>
      <c r="E39" s="12">
        <f t="shared" si="18"/>
        <v>27.0720333333333</v>
      </c>
      <c r="F39" s="8" t="s">
        <v>109</v>
      </c>
      <c r="G39" s="6">
        <v>11</v>
      </c>
      <c r="H39" s="11">
        <f t="shared" si="0"/>
        <v>24.8175806451613</v>
      </c>
      <c r="I39" s="11">
        <f t="shared" si="1"/>
        <v>297.967580645161</v>
      </c>
      <c r="J39" s="11">
        <f t="shared" si="2"/>
        <v>0.339321903930551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1.06807153931479</v>
      </c>
      <c r="O39" s="11">
        <f t="shared" si="19"/>
        <v>1.04962262487622</v>
      </c>
      <c r="P39" s="11">
        <f t="shared" si="5"/>
        <v>0.35615994748158</v>
      </c>
      <c r="Q39" s="15">
        <f t="shared" si="6"/>
        <v>0.0463007931726055</v>
      </c>
      <c r="R39" s="11">
        <f t="shared" si="7"/>
        <v>0.129143083333333</v>
      </c>
      <c r="S39" s="16">
        <f t="shared" si="8"/>
        <v>0.358523212993899</v>
      </c>
      <c r="T39" s="3">
        <v>0.01</v>
      </c>
      <c r="U39" s="17">
        <f t="shared" si="9"/>
        <v>0.00358523212993899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0.033035232129939</v>
      </c>
      <c r="AR39" s="24">
        <f t="shared" si="15"/>
        <v>99.3408333333333</v>
      </c>
      <c r="AS39" s="1">
        <f t="shared" si="16"/>
        <v>0.13</v>
      </c>
      <c r="AT39" s="2">
        <f>$E$4/12</f>
        <v>0.0191666666666667</v>
      </c>
      <c r="AU39" s="1">
        <f t="shared" si="17"/>
        <v>54.7860395417557</v>
      </c>
    </row>
    <row r="40" s="1" customFormat="1" ht="16.8" spans="1:48">
      <c r="A40" s="6"/>
      <c r="B40" s="6"/>
      <c r="C40" s="8">
        <v>11</v>
      </c>
      <c r="D40" s="9">
        <v>22.7309</v>
      </c>
      <c r="E40" s="12">
        <f t="shared" si="18"/>
        <v>24.8175806451613</v>
      </c>
      <c r="F40" s="8" t="s">
        <v>111</v>
      </c>
      <c r="G40" s="6">
        <v>12</v>
      </c>
      <c r="H40" s="11">
        <f t="shared" si="0"/>
        <v>22.7309</v>
      </c>
      <c r="I40" s="11">
        <f t="shared" si="1"/>
        <v>295.8809</v>
      </c>
      <c r="J40" s="11">
        <f t="shared" si="2"/>
        <v>0.269480060410209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1.68687101072797</v>
      </c>
      <c r="P40" s="11">
        <f t="shared" si="5"/>
        <v>0.454578101875204</v>
      </c>
      <c r="Q40" s="15">
        <f t="shared" si="6"/>
        <v>0.0590951532437765</v>
      </c>
      <c r="R40" s="11">
        <f t="shared" si="7"/>
        <v>0.129143083333333</v>
      </c>
      <c r="S40" s="16">
        <f t="shared" si="8"/>
        <v>0.457594411705699</v>
      </c>
      <c r="T40" s="3">
        <v>0.01</v>
      </c>
      <c r="U40" s="17">
        <f t="shared" si="9"/>
        <v>0.00457594411705699</v>
      </c>
      <c r="V40" s="16"/>
      <c r="W40" s="3"/>
      <c r="X40" s="17"/>
      <c r="Y40" s="18">
        <v>0.04</v>
      </c>
      <c r="Z40" s="3">
        <v>0.21</v>
      </c>
      <c r="AA40" s="19">
        <f t="shared" si="10"/>
        <v>0.0084</v>
      </c>
      <c r="AB40" s="3">
        <v>0.015</v>
      </c>
      <c r="AC40" s="3">
        <v>0.29</v>
      </c>
      <c r="AD40" s="19">
        <f t="shared" si="11"/>
        <v>0.00435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0.034025944117057</v>
      </c>
      <c r="AR40" s="24">
        <f t="shared" si="15"/>
        <v>99.3408333333333</v>
      </c>
      <c r="AS40" s="1">
        <f t="shared" si="16"/>
        <v>0.13</v>
      </c>
      <c r="AT40" s="2">
        <f>$E$4/12</f>
        <v>0.0191666666666667</v>
      </c>
      <c r="AU40" s="1">
        <f t="shared" si="17"/>
        <v>56.4290486142286</v>
      </c>
      <c r="AV40" s="1">
        <f>SUM(AU29:AU40)</f>
        <v>767.378843859756</v>
      </c>
    </row>
    <row r="41" s="1" customFormat="1" ht="16.8" spans="1:46">
      <c r="A41" s="6"/>
      <c r="B41" s="6"/>
      <c r="C41" s="8">
        <v>12</v>
      </c>
      <c r="D41" s="9">
        <v>19.5403225806452</v>
      </c>
      <c r="E41" s="12">
        <f t="shared" si="18"/>
        <v>22.7309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18.9105806451613</v>
      </c>
      <c r="E44" s="8"/>
      <c r="F44" s="8"/>
      <c r="G44" s="6">
        <v>1</v>
      </c>
      <c r="H44" s="11">
        <f t="shared" ref="H44:H55" si="20">E45</f>
        <v>18.9105806451613</v>
      </c>
      <c r="I44" s="11">
        <f t="shared" ref="I44:I55" si="21">H44+273.15</f>
        <v>292.060580645161</v>
      </c>
      <c r="J44" s="11">
        <f t="shared" ref="J44:J55" si="22">EXP(($C$18*(I44-$C$16))/($C$19*I44*$C$16))</f>
        <v>0.175219869010626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0.170376791831172</v>
      </c>
      <c r="Q44" s="15">
        <f t="shared" ref="Q44:Q55" si="26">P44*$B$46</f>
        <v>0.0221489829380524</v>
      </c>
      <c r="R44" s="11">
        <f t="shared" ref="R44:R55" si="27">L44*$B$46</f>
        <v>0.1264068</v>
      </c>
      <c r="S44" s="16">
        <f t="shared" ref="S44:S55" si="28">Q44/R44</f>
        <v>0.175219869010626</v>
      </c>
      <c r="T44" s="3">
        <v>0.01</v>
      </c>
      <c r="U44" s="17">
        <f t="shared" ref="U44:U55" si="29">S44*T44</f>
        <v>0.00175219869010626</v>
      </c>
      <c r="V44" s="16"/>
      <c r="W44" s="3"/>
      <c r="X44" s="17"/>
      <c r="Y44" s="18">
        <v>0.04</v>
      </c>
      <c r="Z44" s="3">
        <v>0.29</v>
      </c>
      <c r="AA44" s="19">
        <f t="shared" ref="AA44:AA55" si="30">Y44*Z44</f>
        <v>0.0116</v>
      </c>
      <c r="AB44" s="3">
        <v>0.015</v>
      </c>
      <c r="AC44" s="3">
        <v>0.28</v>
      </c>
      <c r="AD44" s="19">
        <f t="shared" ref="AD44:AD55" si="31">AB44*AC44</f>
        <v>0.0042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0.015</v>
      </c>
      <c r="AO44" s="3">
        <v>0.35</v>
      </c>
      <c r="AP44" s="3">
        <f t="shared" ref="AP44:AP55" si="33">AO44*AN44</f>
        <v>0.00525</v>
      </c>
      <c r="AQ44" s="1">
        <f t="shared" ref="AQ44:AQ55" si="34">(AP44+AM44+AD44+AA44+U44+X44+AG44+AJ44)</f>
        <v>0.0298021986901063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5.66666666666667</v>
      </c>
      <c r="AU44" s="1">
        <f t="shared" ref="AU44:AU55" si="37">AT44*10000*AS44*0.67*AR44*AQ44</f>
        <v>14302.8048284147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17.0167741935484</v>
      </c>
      <c r="E45" s="12">
        <f t="shared" ref="E45:E56" si="38">D44</f>
        <v>18.9105806451613</v>
      </c>
      <c r="F45" s="8" t="s">
        <v>109</v>
      </c>
      <c r="G45" s="6">
        <v>2</v>
      </c>
      <c r="H45" s="11">
        <f t="shared" si="20"/>
        <v>17.0167741935484</v>
      </c>
      <c r="I45" s="11">
        <f t="shared" si="21"/>
        <v>290.166774193548</v>
      </c>
      <c r="J45" s="11">
        <f t="shared" si="22"/>
        <v>0.140957114118622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1.77434320816883</v>
      </c>
      <c r="P45" s="11">
        <f t="shared" si="25"/>
        <v>0.250106298079455</v>
      </c>
      <c r="Q45" s="15">
        <f t="shared" si="26"/>
        <v>0.0325138187503292</v>
      </c>
      <c r="R45" s="11">
        <f t="shared" si="27"/>
        <v>0.1264068</v>
      </c>
      <c r="S45" s="16">
        <f t="shared" si="28"/>
        <v>0.257215741165263</v>
      </c>
      <c r="T45" s="3">
        <v>0.01</v>
      </c>
      <c r="U45" s="17">
        <f t="shared" si="29"/>
        <v>0.00257215741165263</v>
      </c>
      <c r="V45" s="16"/>
      <c r="W45" s="3"/>
      <c r="X45" s="17"/>
      <c r="Y45" s="18">
        <v>0.04</v>
      </c>
      <c r="Z45" s="3">
        <v>0.29</v>
      </c>
      <c r="AA45" s="19">
        <f t="shared" si="30"/>
        <v>0.0116</v>
      </c>
      <c r="AB45" s="3">
        <v>0.015</v>
      </c>
      <c r="AC45" s="3">
        <v>0.28</v>
      </c>
      <c r="AD45" s="19">
        <f t="shared" si="31"/>
        <v>0.0042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0.015</v>
      </c>
      <c r="AO45" s="3">
        <v>0.35</v>
      </c>
      <c r="AP45" s="3">
        <f t="shared" si="33"/>
        <v>0.00525</v>
      </c>
      <c r="AQ45" s="1">
        <f t="shared" si="34"/>
        <v>0.0306221574116526</v>
      </c>
      <c r="AR45" s="24">
        <f t="shared" si="35"/>
        <v>97.236</v>
      </c>
      <c r="AS45" s="1">
        <f t="shared" si="36"/>
        <v>0.13</v>
      </c>
      <c r="AT45" s="2">
        <f>$E$3/12</f>
        <v>5.66666666666667</v>
      </c>
      <c r="AU45" s="1">
        <f t="shared" si="37"/>
        <v>14696.3230947542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20.3963928571428</v>
      </c>
      <c r="E46" s="12">
        <f t="shared" si="38"/>
        <v>17.0167741935484</v>
      </c>
      <c r="F46" s="8" t="s">
        <v>109</v>
      </c>
      <c r="G46" s="6">
        <v>3</v>
      </c>
      <c r="H46" s="11">
        <f t="shared" si="20"/>
        <v>20.3963928571428</v>
      </c>
      <c r="I46" s="11">
        <f t="shared" si="21"/>
        <v>293.546392857143</v>
      </c>
      <c r="J46" s="11">
        <f t="shared" si="22"/>
        <v>0.207428400672459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2.49659691008937</v>
      </c>
      <c r="P46" s="11">
        <f t="shared" si="25"/>
        <v>0.517865104183642</v>
      </c>
      <c r="Q46" s="15">
        <f t="shared" si="26"/>
        <v>0.0673224635438735</v>
      </c>
      <c r="R46" s="11">
        <f t="shared" si="27"/>
        <v>0.1264068</v>
      </c>
      <c r="S46" s="16">
        <f t="shared" si="28"/>
        <v>0.532585775004774</v>
      </c>
      <c r="T46" s="3">
        <v>0.01</v>
      </c>
      <c r="U46" s="17">
        <f t="shared" si="29"/>
        <v>0.00532585775004774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0.015</v>
      </c>
      <c r="AO46" s="3">
        <v>0.35</v>
      </c>
      <c r="AP46" s="3">
        <f t="shared" si="33"/>
        <v>0.00525</v>
      </c>
      <c r="AQ46" s="1">
        <f t="shared" si="34"/>
        <v>0.0333758577500477</v>
      </c>
      <c r="AR46" s="24">
        <f t="shared" si="35"/>
        <v>97.236</v>
      </c>
      <c r="AS46" s="1">
        <f t="shared" si="36"/>
        <v>0.13</v>
      </c>
      <c r="AT46" s="2">
        <f>$E$3/12</f>
        <v>5.66666666666667</v>
      </c>
      <c r="AU46" s="1">
        <f t="shared" si="37"/>
        <v>16017.8913087491</v>
      </c>
    </row>
    <row r="47" s="1" customFormat="1" ht="16.8" spans="1:47">
      <c r="A47" s="6"/>
      <c r="B47" s="6"/>
      <c r="C47" s="8">
        <v>3</v>
      </c>
      <c r="D47" s="9">
        <v>23.6544838709677</v>
      </c>
      <c r="E47" s="12">
        <f t="shared" si="38"/>
        <v>20.3963928571428</v>
      </c>
      <c r="F47" s="8" t="s">
        <v>109</v>
      </c>
      <c r="G47" s="6">
        <v>4</v>
      </c>
      <c r="H47" s="11">
        <f t="shared" si="20"/>
        <v>23.6544838709677</v>
      </c>
      <c r="I47" s="11">
        <f t="shared" si="21"/>
        <v>296.804483870968</v>
      </c>
      <c r="J47" s="11">
        <f t="shared" si="22"/>
        <v>0.298537490848472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2.95109180590573</v>
      </c>
      <c r="P47" s="11">
        <f t="shared" si="25"/>
        <v>0.881011542998583</v>
      </c>
      <c r="Q47" s="15">
        <f t="shared" si="26"/>
        <v>0.114531500589816</v>
      </c>
      <c r="R47" s="11">
        <f t="shared" si="27"/>
        <v>0.1264068</v>
      </c>
      <c r="S47" s="16">
        <f t="shared" si="28"/>
        <v>0.906054900446936</v>
      </c>
      <c r="T47" s="3">
        <v>0.01</v>
      </c>
      <c r="U47" s="17">
        <f t="shared" si="29"/>
        <v>0.00906054900446936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0.0371105490044694</v>
      </c>
      <c r="AR47" s="24">
        <f t="shared" si="35"/>
        <v>97.236</v>
      </c>
      <c r="AS47" s="1">
        <f t="shared" si="36"/>
        <v>0.13</v>
      </c>
      <c r="AT47" s="2">
        <f>$E$3/12</f>
        <v>5.66666666666667</v>
      </c>
      <c r="AU47" s="1">
        <f t="shared" si="37"/>
        <v>17810.2610819267</v>
      </c>
    </row>
    <row r="48" s="1" customFormat="1" ht="16.8" spans="1:47">
      <c r="A48" s="6"/>
      <c r="B48" s="6"/>
      <c r="C48" s="8">
        <v>4</v>
      </c>
      <c r="D48" s="9">
        <v>25.7189666666667</v>
      </c>
      <c r="E48" s="12">
        <f t="shared" si="38"/>
        <v>23.6544838709677</v>
      </c>
      <c r="F48" s="8" t="s">
        <v>109</v>
      </c>
      <c r="G48" s="6">
        <v>5</v>
      </c>
      <c r="H48" s="11">
        <f t="shared" si="20"/>
        <v>25.7189666666667</v>
      </c>
      <c r="I48" s="11">
        <f t="shared" si="21"/>
        <v>298.868966666667</v>
      </c>
      <c r="J48" s="11">
        <f t="shared" si="22"/>
        <v>0.374467041059337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1.96657624976179</v>
      </c>
      <c r="O48" s="11">
        <f t="shared" si="39"/>
        <v>1.07586401314536</v>
      </c>
      <c r="P48" s="11">
        <f t="shared" si="25"/>
        <v>0.402875613584766</v>
      </c>
      <c r="Q48" s="15">
        <f t="shared" si="26"/>
        <v>0.0523738297660196</v>
      </c>
      <c r="R48" s="11">
        <f t="shared" si="27"/>
        <v>0.1264068</v>
      </c>
      <c r="S48" s="16">
        <f t="shared" si="28"/>
        <v>0.414327629257441</v>
      </c>
      <c r="T48" s="3">
        <v>0.01</v>
      </c>
      <c r="U48" s="17">
        <f t="shared" si="29"/>
        <v>0.00414327629257441</v>
      </c>
      <c r="V48" s="16"/>
      <c r="W48" s="3"/>
      <c r="X48" s="17"/>
      <c r="Y48" s="18">
        <v>0.05</v>
      </c>
      <c r="Z48" s="3">
        <v>0.29</v>
      </c>
      <c r="AA48" s="19">
        <f t="shared" si="30"/>
        <v>0.0145</v>
      </c>
      <c r="AB48" s="3">
        <v>0.02</v>
      </c>
      <c r="AC48" s="3">
        <v>0.28</v>
      </c>
      <c r="AD48" s="19">
        <f t="shared" si="31"/>
        <v>0.0056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0.02</v>
      </c>
      <c r="AO48" s="3">
        <v>0.35</v>
      </c>
      <c r="AP48" s="3">
        <f t="shared" si="33"/>
        <v>0.007</v>
      </c>
      <c r="AQ48" s="1">
        <f t="shared" si="34"/>
        <v>0.0382432762925744</v>
      </c>
      <c r="AR48" s="24">
        <f t="shared" si="35"/>
        <v>97.236</v>
      </c>
      <c r="AS48" s="1">
        <f t="shared" si="36"/>
        <v>0.13</v>
      </c>
      <c r="AT48" s="2">
        <f>$E$3/12</f>
        <v>5.66666666666667</v>
      </c>
      <c r="AU48" s="1">
        <f t="shared" si="37"/>
        <v>18353.8846411832</v>
      </c>
    </row>
    <row r="49" s="1" customFormat="1" ht="16.8" spans="1:47">
      <c r="A49" s="6"/>
      <c r="B49" s="6"/>
      <c r="C49" s="8">
        <v>5</v>
      </c>
      <c r="D49" s="9">
        <v>28.5553225806452</v>
      </c>
      <c r="E49" s="12">
        <f t="shared" si="38"/>
        <v>25.7189666666667</v>
      </c>
      <c r="F49" s="8" t="s">
        <v>111</v>
      </c>
      <c r="G49" s="6">
        <v>6</v>
      </c>
      <c r="H49" s="11">
        <f t="shared" si="20"/>
        <v>28.5553225806452</v>
      </c>
      <c r="I49" s="11">
        <f t="shared" si="21"/>
        <v>301.705322580645</v>
      </c>
      <c r="J49" s="11">
        <f t="shared" si="22"/>
        <v>0.508659890263067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1.64534839956059</v>
      </c>
      <c r="P49" s="11">
        <f t="shared" si="25"/>
        <v>0.836922736365003</v>
      </c>
      <c r="Q49" s="15">
        <f t="shared" si="26"/>
        <v>0.10879995572745</v>
      </c>
      <c r="R49" s="11">
        <f t="shared" si="27"/>
        <v>0.1264068</v>
      </c>
      <c r="S49" s="16">
        <f t="shared" si="28"/>
        <v>0.860712839241642</v>
      </c>
      <c r="T49" s="3">
        <v>0.01</v>
      </c>
      <c r="U49" s="17">
        <f t="shared" si="29"/>
        <v>0.00860712839241642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0.02</v>
      </c>
      <c r="AO49" s="3">
        <v>0.35</v>
      </c>
      <c r="AP49" s="3">
        <f t="shared" si="33"/>
        <v>0.007</v>
      </c>
      <c r="AQ49" s="1">
        <f t="shared" si="34"/>
        <v>0.0427071283924164</v>
      </c>
      <c r="AR49" s="24">
        <f t="shared" si="35"/>
        <v>97.236</v>
      </c>
      <c r="AS49" s="1">
        <f t="shared" si="36"/>
        <v>0.13</v>
      </c>
      <c r="AT49" s="2">
        <f>$E$3/12</f>
        <v>5.66666666666667</v>
      </c>
      <c r="AU49" s="1">
        <f t="shared" si="37"/>
        <v>20496.1965568522</v>
      </c>
    </row>
    <row r="50" s="1" customFormat="1" ht="16.8" spans="1:47">
      <c r="A50" s="6"/>
      <c r="B50" s="6"/>
      <c r="C50" s="8">
        <v>6</v>
      </c>
      <c r="D50" s="9">
        <v>28.9009333333333</v>
      </c>
      <c r="E50" s="12">
        <f t="shared" si="38"/>
        <v>28.5553225806452</v>
      </c>
      <c r="F50" s="8" t="s">
        <v>109</v>
      </c>
      <c r="G50" s="6">
        <v>7</v>
      </c>
      <c r="H50" s="11">
        <f t="shared" si="20"/>
        <v>28.9009333333333</v>
      </c>
      <c r="I50" s="11">
        <f t="shared" si="21"/>
        <v>302.050933333333</v>
      </c>
      <c r="J50" s="11">
        <f t="shared" si="22"/>
        <v>0.527794100582294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1.78078566319559</v>
      </c>
      <c r="P50" s="11">
        <f t="shared" si="25"/>
        <v>0.93988816743616</v>
      </c>
      <c r="Q50" s="15">
        <f t="shared" si="26"/>
        <v>0.122185461766701</v>
      </c>
      <c r="R50" s="11">
        <f t="shared" si="27"/>
        <v>0.1264068</v>
      </c>
      <c r="S50" s="16">
        <f t="shared" si="28"/>
        <v>0.966605133321157</v>
      </c>
      <c r="T50" s="3">
        <v>0.01</v>
      </c>
      <c r="U50" s="17">
        <f t="shared" si="29"/>
        <v>0.00966605133321157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0.0437660513332116</v>
      </c>
      <c r="AR50" s="24">
        <f t="shared" si="35"/>
        <v>97.236</v>
      </c>
      <c r="AS50" s="1">
        <f t="shared" si="36"/>
        <v>0.13</v>
      </c>
      <c r="AT50" s="2">
        <f>$E$3/12</f>
        <v>5.66666666666667</v>
      </c>
      <c r="AU50" s="1">
        <f t="shared" si="37"/>
        <v>21004.3996028091</v>
      </c>
    </row>
    <row r="51" s="1" customFormat="1" ht="16.8" spans="1:47">
      <c r="A51" s="6"/>
      <c r="B51" s="6"/>
      <c r="C51" s="8">
        <v>7</v>
      </c>
      <c r="D51" s="9">
        <v>28.4050967741935</v>
      </c>
      <c r="E51" s="12">
        <f t="shared" si="38"/>
        <v>28.9009333333333</v>
      </c>
      <c r="F51" s="8" t="s">
        <v>109</v>
      </c>
      <c r="G51" s="6">
        <v>8</v>
      </c>
      <c r="H51" s="11">
        <f t="shared" si="20"/>
        <v>28.4050967741935</v>
      </c>
      <c r="I51" s="11">
        <f t="shared" si="21"/>
        <v>301.555096774193</v>
      </c>
      <c r="J51" s="11">
        <f t="shared" si="22"/>
        <v>0.500547446252391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1.81325749575943</v>
      </c>
      <c r="P51" s="11">
        <f t="shared" si="25"/>
        <v>0.907621408900388</v>
      </c>
      <c r="Q51" s="15">
        <f t="shared" si="26"/>
        <v>0.11799078315705</v>
      </c>
      <c r="R51" s="11">
        <f t="shared" si="27"/>
        <v>0.1264068</v>
      </c>
      <c r="S51" s="16">
        <f t="shared" si="28"/>
        <v>0.933421170040302</v>
      </c>
      <c r="T51" s="3">
        <v>0.01</v>
      </c>
      <c r="U51" s="17">
        <f t="shared" si="29"/>
        <v>0.00933421170040302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0.043434211700403</v>
      </c>
      <c r="AR51" s="24">
        <f t="shared" si="35"/>
        <v>97.236</v>
      </c>
      <c r="AS51" s="1">
        <f t="shared" si="36"/>
        <v>0.13</v>
      </c>
      <c r="AT51" s="2">
        <f>$E$3/12</f>
        <v>5.66666666666667</v>
      </c>
      <c r="AU51" s="1">
        <f t="shared" si="37"/>
        <v>20845.1416382627</v>
      </c>
    </row>
    <row r="52" s="1" customFormat="1" ht="16.8" spans="1:47">
      <c r="A52" s="6"/>
      <c r="B52" s="6"/>
      <c r="C52" s="8">
        <v>8</v>
      </c>
      <c r="D52" s="9">
        <v>28.0728064516129</v>
      </c>
      <c r="E52" s="12">
        <f t="shared" si="38"/>
        <v>28.4050967741935</v>
      </c>
      <c r="F52" s="8" t="s">
        <v>109</v>
      </c>
      <c r="G52" s="6">
        <v>9</v>
      </c>
      <c r="H52" s="11">
        <f t="shared" si="20"/>
        <v>28.0728064516129</v>
      </c>
      <c r="I52" s="11">
        <f t="shared" si="21"/>
        <v>301.222806451613</v>
      </c>
      <c r="J52" s="11">
        <f t="shared" si="22"/>
        <v>0.483032346142827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1.87799608685904</v>
      </c>
      <c r="P52" s="11">
        <f t="shared" si="25"/>
        <v>0.90713285588257</v>
      </c>
      <c r="Q52" s="15">
        <f t="shared" si="26"/>
        <v>0.117927271264734</v>
      </c>
      <c r="R52" s="11">
        <f t="shared" si="27"/>
        <v>0.1264068</v>
      </c>
      <c r="S52" s="16">
        <f t="shared" si="28"/>
        <v>0.932918729567825</v>
      </c>
      <c r="T52" s="3">
        <v>0.01</v>
      </c>
      <c r="U52" s="17">
        <f t="shared" si="29"/>
        <v>0.00932918729567825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0.02</v>
      </c>
      <c r="AO52" s="3">
        <v>0.35</v>
      </c>
      <c r="AP52" s="3">
        <f t="shared" si="33"/>
        <v>0.007</v>
      </c>
      <c r="AQ52" s="1">
        <f t="shared" si="34"/>
        <v>0.0434291872956782</v>
      </c>
      <c r="AR52" s="24">
        <f t="shared" si="35"/>
        <v>97.236</v>
      </c>
      <c r="AS52" s="1">
        <f t="shared" si="36"/>
        <v>0.13</v>
      </c>
      <c r="AT52" s="2">
        <f>$E$3/12</f>
        <v>5.66666666666667</v>
      </c>
      <c r="AU52" s="1">
        <f t="shared" si="37"/>
        <v>20842.7303034177</v>
      </c>
    </row>
    <row r="53" s="1" customFormat="1" ht="16.8" spans="1:47">
      <c r="A53" s="6"/>
      <c r="B53" s="6"/>
      <c r="C53" s="8">
        <v>9</v>
      </c>
      <c r="D53" s="9">
        <v>27.0720333333333</v>
      </c>
      <c r="E53" s="12">
        <f t="shared" si="38"/>
        <v>28.0728064516129</v>
      </c>
      <c r="F53" s="8" t="s">
        <v>109</v>
      </c>
      <c r="G53" s="6">
        <v>10</v>
      </c>
      <c r="H53" s="11">
        <f t="shared" si="20"/>
        <v>27.0720333333333</v>
      </c>
      <c r="I53" s="11">
        <f t="shared" si="21"/>
        <v>300.222033333333</v>
      </c>
      <c r="J53" s="11">
        <f t="shared" si="22"/>
        <v>0.433691174598408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1.94322323097647</v>
      </c>
      <c r="P53" s="11">
        <f t="shared" si="25"/>
        <v>0.842758765549098</v>
      </c>
      <c r="Q53" s="15">
        <f t="shared" si="26"/>
        <v>0.109558639521383</v>
      </c>
      <c r="R53" s="11">
        <f t="shared" si="27"/>
        <v>0.1264068</v>
      </c>
      <c r="S53" s="16">
        <f t="shared" si="28"/>
        <v>0.866714761558577</v>
      </c>
      <c r="T53" s="3">
        <v>0.01</v>
      </c>
      <c r="U53" s="17">
        <f t="shared" si="29"/>
        <v>0.00866714761558578</v>
      </c>
      <c r="V53" s="16"/>
      <c r="W53" s="3"/>
      <c r="X53" s="17"/>
      <c r="Y53" s="18">
        <v>0.05</v>
      </c>
      <c r="Z53" s="3">
        <v>0.29</v>
      </c>
      <c r="AA53" s="19">
        <f t="shared" si="30"/>
        <v>0.0145</v>
      </c>
      <c r="AB53" s="3">
        <v>0.02</v>
      </c>
      <c r="AC53" s="3">
        <v>0.28</v>
      </c>
      <c r="AD53" s="19">
        <f t="shared" si="31"/>
        <v>0.0056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0.02</v>
      </c>
      <c r="AO53" s="3">
        <v>0.35</v>
      </c>
      <c r="AP53" s="3">
        <f t="shared" si="33"/>
        <v>0.007</v>
      </c>
      <c r="AQ53" s="1">
        <f t="shared" si="34"/>
        <v>0.0427671476155858</v>
      </c>
      <c r="AR53" s="24">
        <f t="shared" si="35"/>
        <v>97.236</v>
      </c>
      <c r="AS53" s="1">
        <f t="shared" si="36"/>
        <v>0.13</v>
      </c>
      <c r="AT53" s="2">
        <f>$E$3/12</f>
        <v>5.66666666666667</v>
      </c>
      <c r="AU53" s="1">
        <f t="shared" si="37"/>
        <v>20525.0012515618</v>
      </c>
    </row>
    <row r="54" s="1" customFormat="1" ht="16.8" spans="1:47">
      <c r="A54" s="6"/>
      <c r="B54" s="6"/>
      <c r="C54" s="8">
        <v>10</v>
      </c>
      <c r="D54" s="9">
        <v>24.8175806451613</v>
      </c>
      <c r="E54" s="12">
        <f t="shared" si="38"/>
        <v>27.0720333333333</v>
      </c>
      <c r="F54" s="8" t="s">
        <v>109</v>
      </c>
      <c r="G54" s="6">
        <v>11</v>
      </c>
      <c r="H54" s="11">
        <f t="shared" si="20"/>
        <v>24.8175806451613</v>
      </c>
      <c r="I54" s="11">
        <f t="shared" si="21"/>
        <v>297.967580645161</v>
      </c>
      <c r="J54" s="11">
        <f t="shared" si="22"/>
        <v>0.339321903930551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1.045441242156</v>
      </c>
      <c r="O54" s="11">
        <f t="shared" si="39"/>
        <v>1.02738322327137</v>
      </c>
      <c r="P54" s="11">
        <f t="shared" si="25"/>
        <v>0.348613631386747</v>
      </c>
      <c r="Q54" s="15">
        <f t="shared" si="26"/>
        <v>0.0453197720802772</v>
      </c>
      <c r="R54" s="11">
        <f t="shared" si="27"/>
        <v>0.1264068</v>
      </c>
      <c r="S54" s="16">
        <f t="shared" si="28"/>
        <v>0.358523212993899</v>
      </c>
      <c r="T54" s="3">
        <v>0.01</v>
      </c>
      <c r="U54" s="17">
        <f t="shared" si="29"/>
        <v>0.00358523212993899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0.031635232129939</v>
      </c>
      <c r="AR54" s="24">
        <f t="shared" si="35"/>
        <v>97.236</v>
      </c>
      <c r="AS54" s="1">
        <f t="shared" si="36"/>
        <v>0.13</v>
      </c>
      <c r="AT54" s="2">
        <f>$E$3/12</f>
        <v>5.66666666666667</v>
      </c>
      <c r="AU54" s="1">
        <f t="shared" si="37"/>
        <v>15182.5224561812</v>
      </c>
    </row>
    <row r="55" s="1" customFormat="1" ht="16.8" spans="1:48">
      <c r="A55" s="6"/>
      <c r="B55" s="6"/>
      <c r="C55" s="8">
        <v>11</v>
      </c>
      <c r="D55" s="9">
        <v>22.7309</v>
      </c>
      <c r="E55" s="12">
        <f t="shared" si="38"/>
        <v>24.8175806451613</v>
      </c>
      <c r="F55" s="8" t="s">
        <v>111</v>
      </c>
      <c r="G55" s="6">
        <v>12</v>
      </c>
      <c r="H55" s="11">
        <f t="shared" si="20"/>
        <v>22.7309</v>
      </c>
      <c r="I55" s="11">
        <f t="shared" si="21"/>
        <v>295.8809</v>
      </c>
      <c r="J55" s="11">
        <f t="shared" si="22"/>
        <v>0.269480060410209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1.65112959188462</v>
      </c>
      <c r="P55" s="11">
        <f t="shared" si="25"/>
        <v>0.444946502166152</v>
      </c>
      <c r="Q55" s="15">
        <f t="shared" si="26"/>
        <v>0.0578430452815998</v>
      </c>
      <c r="R55" s="11">
        <f t="shared" si="27"/>
        <v>0.1264068</v>
      </c>
      <c r="S55" s="16">
        <f t="shared" si="28"/>
        <v>0.457594411705698</v>
      </c>
      <c r="T55" s="3">
        <v>0.01</v>
      </c>
      <c r="U55" s="17">
        <f t="shared" si="29"/>
        <v>0.00457594411705698</v>
      </c>
      <c r="V55" s="16"/>
      <c r="W55" s="3"/>
      <c r="X55" s="17"/>
      <c r="Y55" s="18">
        <v>0.04</v>
      </c>
      <c r="Z55" s="3">
        <v>0.29</v>
      </c>
      <c r="AA55" s="19">
        <f t="shared" si="30"/>
        <v>0.0116</v>
      </c>
      <c r="AB55" s="3">
        <v>0.015</v>
      </c>
      <c r="AC55" s="3">
        <v>0.28</v>
      </c>
      <c r="AD55" s="19">
        <f t="shared" si="31"/>
        <v>0.0042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0.032625944117057</v>
      </c>
      <c r="AR55" s="24">
        <f t="shared" si="35"/>
        <v>97.236</v>
      </c>
      <c r="AS55" s="1">
        <f t="shared" si="36"/>
        <v>0.13</v>
      </c>
      <c r="AT55" s="2">
        <f>$E$3/12</f>
        <v>5.66666666666667</v>
      </c>
      <c r="AU55" s="1">
        <f t="shared" si="37"/>
        <v>15657.9893953914</v>
      </c>
      <c r="AV55" s="1">
        <f>SUM(AU44:AU55)</f>
        <v>215735.146159504</v>
      </c>
    </row>
    <row r="56" s="1" customFormat="1" ht="16.8" spans="1:46">
      <c r="A56" s="6"/>
      <c r="B56" s="6"/>
      <c r="C56" s="8">
        <v>12</v>
      </c>
      <c r="D56" s="9">
        <v>19.5403225806452</v>
      </c>
      <c r="E56" s="12">
        <f t="shared" si="38"/>
        <v>22.7309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18.9105806451613</v>
      </c>
      <c r="E60" s="8"/>
      <c r="F60" s="8"/>
      <c r="G60" s="6">
        <v>1</v>
      </c>
      <c r="H60" s="11">
        <f t="shared" ref="H60:H71" si="40">E61</f>
        <v>18.9105806451613</v>
      </c>
      <c r="I60" s="11">
        <f t="shared" ref="I60:I71" si="41">H60+273.15</f>
        <v>292.060580645161</v>
      </c>
      <c r="J60" s="11">
        <f t="shared" ref="J60:J71" si="42">EXP(($C$18*(I60-$C$16))/($C$19*I60*$C$16))</f>
        <v>0.175219869010626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0.241750853273961</v>
      </c>
      <c r="Q60" s="15">
        <f t="shared" ref="Q60:Q71" si="46">P60*$B$62</f>
        <v>0.0241750853273961</v>
      </c>
      <c r="R60" s="11">
        <f t="shared" ref="R60:R71" si="47">L60*$B$62</f>
        <v>0.13797</v>
      </c>
      <c r="S60" s="16">
        <f t="shared" ref="S60:S71" si="48">Q60/R60</f>
        <v>0.175219869010626</v>
      </c>
      <c r="T60" s="3">
        <v>0.01</v>
      </c>
      <c r="U60" s="17">
        <f t="shared" ref="U60:U71" si="49">S60*T60</f>
        <v>0.00175219869010626</v>
      </c>
      <c r="V60" s="16"/>
      <c r="W60" s="3"/>
      <c r="X60" s="17"/>
      <c r="Y60" s="18">
        <v>0.04</v>
      </c>
      <c r="Z60" s="3">
        <v>0.06</v>
      </c>
      <c r="AA60" s="19">
        <f t="shared" ref="AA60:AA71" si="50">Y60*Z60</f>
        <v>0.0024</v>
      </c>
      <c r="AB60" s="3">
        <v>0.015</v>
      </c>
      <c r="AC60" s="3">
        <v>0.63</v>
      </c>
      <c r="AD60" s="19">
        <f t="shared" ref="AD60:AD71" si="51">AB60*AC60</f>
        <v>0.00945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0.015</v>
      </c>
      <c r="AO60" s="3">
        <v>0.28</v>
      </c>
      <c r="AP60" s="3">
        <f t="shared" ref="AP60:AP71" si="53">AO60*AN60</f>
        <v>0.0042</v>
      </c>
      <c r="AQ60" s="1">
        <f t="shared" ref="AQ60:AQ71" si="54">(AP60+AM60+AD60+AA60+U60+X60+AG60+AJ60)</f>
        <v>0.0198021986901063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0.304166666666667</v>
      </c>
      <c r="AU60" s="1">
        <f t="shared" ref="AU60:AU71" si="57">AT60*10000*AS60*0.67*AR60*AQ60</f>
        <v>556.781118619289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17.0167741935484</v>
      </c>
      <c r="E61" s="12">
        <f t="shared" ref="E61:E72" si="58">D60</f>
        <v>18.9105806451613</v>
      </c>
      <c r="F61" s="8" t="s">
        <v>109</v>
      </c>
      <c r="G61" s="6">
        <v>2</v>
      </c>
      <c r="H61" s="11">
        <f t="shared" si="40"/>
        <v>17.0167741935484</v>
      </c>
      <c r="I61" s="11">
        <f t="shared" si="41"/>
        <v>290.166774193548</v>
      </c>
      <c r="J61" s="11">
        <f t="shared" si="42"/>
        <v>0.140957114118622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2.51764914672604</v>
      </c>
      <c r="P61" s="11">
        <f t="shared" si="45"/>
        <v>0.354880558085714</v>
      </c>
      <c r="Q61" s="15">
        <f t="shared" si="46"/>
        <v>0.0354880558085714</v>
      </c>
      <c r="R61" s="11">
        <f t="shared" si="47"/>
        <v>0.13797</v>
      </c>
      <c r="S61" s="16">
        <f t="shared" si="48"/>
        <v>0.257215741165263</v>
      </c>
      <c r="T61" s="3">
        <v>0.01</v>
      </c>
      <c r="U61" s="17">
        <f t="shared" si="49"/>
        <v>0.00257215741165263</v>
      </c>
      <c r="V61" s="16"/>
      <c r="W61" s="3"/>
      <c r="X61" s="17"/>
      <c r="Y61" s="18">
        <v>0.04</v>
      </c>
      <c r="Z61" s="3">
        <v>0.06</v>
      </c>
      <c r="AA61" s="19">
        <f t="shared" si="50"/>
        <v>0.0024</v>
      </c>
      <c r="AB61" s="3">
        <v>0.015</v>
      </c>
      <c r="AC61" s="3">
        <v>0.63</v>
      </c>
      <c r="AD61" s="19">
        <f t="shared" si="51"/>
        <v>0.00945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0.015</v>
      </c>
      <c r="AO61" s="3">
        <v>0.28</v>
      </c>
      <c r="AP61" s="3">
        <f t="shared" si="53"/>
        <v>0.0042</v>
      </c>
      <c r="AQ61" s="1">
        <f t="shared" si="54"/>
        <v>0.0206221574116526</v>
      </c>
      <c r="AR61" s="24">
        <f t="shared" si="55"/>
        <v>137.97</v>
      </c>
      <c r="AS61" s="1">
        <f t="shared" si="56"/>
        <v>0.1</v>
      </c>
      <c r="AT61" s="2">
        <f>$E$5/12</f>
        <v>0.304166666666667</v>
      </c>
      <c r="AU61" s="1">
        <f t="shared" si="57"/>
        <v>579.836009712384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20.3963928571428</v>
      </c>
      <c r="E62" s="12">
        <f t="shared" si="58"/>
        <v>17.0167741935484</v>
      </c>
      <c r="F62" s="8" t="s">
        <v>109</v>
      </c>
      <c r="G62" s="6">
        <v>3</v>
      </c>
      <c r="H62" s="11">
        <f t="shared" si="40"/>
        <v>20.3963928571428</v>
      </c>
      <c r="I62" s="11">
        <f t="shared" si="41"/>
        <v>293.546392857143</v>
      </c>
      <c r="J62" s="11">
        <f t="shared" si="42"/>
        <v>0.207428400672459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3.54246858864032</v>
      </c>
      <c r="P62" s="11">
        <f t="shared" si="45"/>
        <v>0.734808593774086</v>
      </c>
      <c r="Q62" s="15">
        <f t="shared" si="46"/>
        <v>0.0734808593774087</v>
      </c>
      <c r="R62" s="11">
        <f t="shared" si="47"/>
        <v>0.13797</v>
      </c>
      <c r="S62" s="16">
        <f t="shared" si="48"/>
        <v>0.532585775004774</v>
      </c>
      <c r="T62" s="3">
        <v>0.01</v>
      </c>
      <c r="U62" s="17">
        <f t="shared" si="49"/>
        <v>0.00532585775004774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0.0233758577500477</v>
      </c>
      <c r="AR62" s="24">
        <f t="shared" si="55"/>
        <v>137.97</v>
      </c>
      <c r="AS62" s="1">
        <f t="shared" si="56"/>
        <v>0.1</v>
      </c>
      <c r="AT62" s="2">
        <f>$E$5/12</f>
        <v>0.304166666666667</v>
      </c>
      <c r="AU62" s="1">
        <f t="shared" si="57"/>
        <v>657.262177318711</v>
      </c>
    </row>
    <row r="63" s="1" customFormat="1" ht="16.8" spans="1:47">
      <c r="A63" s="6"/>
      <c r="B63" s="6"/>
      <c r="C63" s="8">
        <v>3</v>
      </c>
      <c r="D63" s="9">
        <v>23.6544838709677</v>
      </c>
      <c r="E63" s="12">
        <f t="shared" si="58"/>
        <v>20.3963928571428</v>
      </c>
      <c r="F63" s="8" t="s">
        <v>109</v>
      </c>
      <c r="G63" s="6">
        <v>4</v>
      </c>
      <c r="H63" s="11">
        <f t="shared" si="40"/>
        <v>23.6544838709677</v>
      </c>
      <c r="I63" s="11">
        <f t="shared" si="41"/>
        <v>296.804483870968</v>
      </c>
      <c r="J63" s="11">
        <f t="shared" si="42"/>
        <v>0.298537490848472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4.18735999486624</v>
      </c>
      <c r="P63" s="11">
        <f t="shared" si="45"/>
        <v>1.25008394614664</v>
      </c>
      <c r="Q63" s="15">
        <f t="shared" si="46"/>
        <v>0.125008394614664</v>
      </c>
      <c r="R63" s="11">
        <f t="shared" si="47"/>
        <v>0.13797</v>
      </c>
      <c r="S63" s="16">
        <f t="shared" si="48"/>
        <v>0.906054900446936</v>
      </c>
      <c r="T63" s="3">
        <v>0.01</v>
      </c>
      <c r="U63" s="17">
        <f t="shared" si="49"/>
        <v>0.00906054900446936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0.0271105490044694</v>
      </c>
      <c r="AR63" s="24">
        <f t="shared" si="55"/>
        <v>137.97</v>
      </c>
      <c r="AS63" s="1">
        <f t="shared" si="56"/>
        <v>0.1</v>
      </c>
      <c r="AT63" s="2">
        <f>$E$5/12</f>
        <v>0.304166666666667</v>
      </c>
      <c r="AU63" s="1">
        <f t="shared" si="57"/>
        <v>762.271000170967</v>
      </c>
    </row>
    <row r="64" s="1" customFormat="1" ht="16.8" spans="1:47">
      <c r="A64" s="6"/>
      <c r="B64" s="6"/>
      <c r="C64" s="8">
        <v>4</v>
      </c>
      <c r="D64" s="9">
        <v>25.7189666666667</v>
      </c>
      <c r="E64" s="12">
        <f t="shared" si="58"/>
        <v>23.6544838709677</v>
      </c>
      <c r="F64" s="8" t="s">
        <v>109</v>
      </c>
      <c r="G64" s="6">
        <v>5</v>
      </c>
      <c r="H64" s="11">
        <f t="shared" si="40"/>
        <v>25.7189666666667</v>
      </c>
      <c r="I64" s="11">
        <f t="shared" si="41"/>
        <v>298.868966666667</v>
      </c>
      <c r="J64" s="11">
        <f t="shared" si="42"/>
        <v>0.374467041059337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2.79041224628362</v>
      </c>
      <c r="O64" s="11">
        <f t="shared" si="59"/>
        <v>1.52656380243598</v>
      </c>
      <c r="P64" s="11">
        <f t="shared" si="45"/>
        <v>0.571647830086492</v>
      </c>
      <c r="Q64" s="15">
        <f t="shared" si="46"/>
        <v>0.0571647830086492</v>
      </c>
      <c r="R64" s="11">
        <f t="shared" si="47"/>
        <v>0.13797</v>
      </c>
      <c r="S64" s="16">
        <f t="shared" si="48"/>
        <v>0.414327629257441</v>
      </c>
      <c r="T64" s="3">
        <v>0.01</v>
      </c>
      <c r="U64" s="17">
        <f t="shared" si="49"/>
        <v>0.00414327629257441</v>
      </c>
      <c r="V64" s="16"/>
      <c r="W64" s="3"/>
      <c r="X64" s="17"/>
      <c r="Y64" s="18">
        <v>0.05</v>
      </c>
      <c r="Z64" s="3">
        <v>0.06</v>
      </c>
      <c r="AA64" s="19">
        <f t="shared" si="50"/>
        <v>0.003</v>
      </c>
      <c r="AB64" s="3">
        <v>0.02</v>
      </c>
      <c r="AC64" s="3">
        <v>0.63</v>
      </c>
      <c r="AD64" s="19">
        <f t="shared" si="51"/>
        <v>0.0126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0.0273432762925744</v>
      </c>
      <c r="AR64" s="24">
        <f t="shared" si="55"/>
        <v>137.97</v>
      </c>
      <c r="AS64" s="1">
        <f t="shared" si="56"/>
        <v>0.1</v>
      </c>
      <c r="AT64" s="2">
        <f>$E$5/12</f>
        <v>0.304166666666667</v>
      </c>
      <c r="AU64" s="1">
        <f t="shared" si="57"/>
        <v>768.81462503971</v>
      </c>
    </row>
    <row r="65" s="1" customFormat="1" ht="16.8" spans="1:47">
      <c r="A65" s="6"/>
      <c r="B65" s="6"/>
      <c r="C65" s="8">
        <v>5</v>
      </c>
      <c r="D65" s="9">
        <v>28.5553225806452</v>
      </c>
      <c r="E65" s="12">
        <f t="shared" si="58"/>
        <v>25.7189666666667</v>
      </c>
      <c r="F65" s="8" t="s">
        <v>111</v>
      </c>
      <c r="G65" s="6">
        <v>6</v>
      </c>
      <c r="H65" s="11">
        <f t="shared" si="40"/>
        <v>28.5553225806452</v>
      </c>
      <c r="I65" s="11">
        <f t="shared" si="41"/>
        <v>301.705322580645</v>
      </c>
      <c r="J65" s="11">
        <f t="shared" si="42"/>
        <v>0.508659890263067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2.33461597234949</v>
      </c>
      <c r="P65" s="11">
        <f t="shared" si="45"/>
        <v>1.18752550430169</v>
      </c>
      <c r="Q65" s="15">
        <f t="shared" si="46"/>
        <v>0.118752550430169</v>
      </c>
      <c r="R65" s="11">
        <f t="shared" si="47"/>
        <v>0.13797</v>
      </c>
      <c r="S65" s="16">
        <f t="shared" si="48"/>
        <v>0.860712839241642</v>
      </c>
      <c r="T65" s="3">
        <v>0.01</v>
      </c>
      <c r="U65" s="17">
        <f t="shared" si="49"/>
        <v>0.00860712839241642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0.0318071283924164</v>
      </c>
      <c r="AR65" s="24">
        <f t="shared" si="55"/>
        <v>137.97</v>
      </c>
      <c r="AS65" s="1">
        <f t="shared" si="56"/>
        <v>0.1</v>
      </c>
      <c r="AT65" s="2">
        <f>$E$5/12</f>
        <v>0.304166666666667</v>
      </c>
      <c r="AU65" s="1">
        <f t="shared" si="57"/>
        <v>894.325362730816</v>
      </c>
    </row>
    <row r="66" s="1" customFormat="1" ht="16.8" spans="1:47">
      <c r="A66" s="6"/>
      <c r="B66" s="6"/>
      <c r="C66" s="8">
        <v>6</v>
      </c>
      <c r="D66" s="9">
        <v>28.9009333333333</v>
      </c>
      <c r="E66" s="12">
        <f t="shared" si="58"/>
        <v>28.5553225806452</v>
      </c>
      <c r="F66" s="8" t="s">
        <v>109</v>
      </c>
      <c r="G66" s="6">
        <v>7</v>
      </c>
      <c r="H66" s="11">
        <f t="shared" si="40"/>
        <v>28.9009333333333</v>
      </c>
      <c r="I66" s="11">
        <f t="shared" si="41"/>
        <v>302.050933333333</v>
      </c>
      <c r="J66" s="11">
        <f t="shared" si="42"/>
        <v>0.527794100582294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2.52679046804779</v>
      </c>
      <c r="P66" s="11">
        <f t="shared" si="45"/>
        <v>1.3336251024432</v>
      </c>
      <c r="Q66" s="15">
        <f t="shared" si="46"/>
        <v>0.13336251024432</v>
      </c>
      <c r="R66" s="11">
        <f t="shared" si="47"/>
        <v>0.13797</v>
      </c>
      <c r="S66" s="16">
        <f t="shared" si="48"/>
        <v>0.966605133321156</v>
      </c>
      <c r="T66" s="3">
        <v>0.01</v>
      </c>
      <c r="U66" s="17">
        <f t="shared" si="49"/>
        <v>0.00966605133321156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0.0328660513332116</v>
      </c>
      <c r="AR66" s="24">
        <f t="shared" si="55"/>
        <v>137.97</v>
      </c>
      <c r="AS66" s="1">
        <f t="shared" si="56"/>
        <v>0.1</v>
      </c>
      <c r="AT66" s="2">
        <f>$E$5/12</f>
        <v>0.304166666666667</v>
      </c>
      <c r="AU66" s="1">
        <f t="shared" si="57"/>
        <v>924.099243335404</v>
      </c>
    </row>
    <row r="67" s="1" customFormat="1" ht="16.8" spans="1:47">
      <c r="A67" s="6"/>
      <c r="B67" s="6"/>
      <c r="C67" s="8">
        <v>7</v>
      </c>
      <c r="D67" s="9">
        <v>28.4050967741935</v>
      </c>
      <c r="E67" s="12">
        <f t="shared" si="58"/>
        <v>28.9009333333333</v>
      </c>
      <c r="F67" s="8" t="s">
        <v>109</v>
      </c>
      <c r="G67" s="6">
        <v>8</v>
      </c>
      <c r="H67" s="11">
        <f t="shared" si="40"/>
        <v>28.4050967741935</v>
      </c>
      <c r="I67" s="11">
        <f t="shared" si="41"/>
        <v>301.555096774193</v>
      </c>
      <c r="J67" s="11">
        <f t="shared" si="42"/>
        <v>0.500547446252391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2.57286536560459</v>
      </c>
      <c r="P67" s="11">
        <f t="shared" si="45"/>
        <v>1.2878411883046</v>
      </c>
      <c r="Q67" s="15">
        <f t="shared" si="46"/>
        <v>0.12878411883046</v>
      </c>
      <c r="R67" s="11">
        <f t="shared" si="47"/>
        <v>0.13797</v>
      </c>
      <c r="S67" s="16">
        <f t="shared" si="48"/>
        <v>0.933421170040302</v>
      </c>
      <c r="T67" s="3">
        <v>0.01</v>
      </c>
      <c r="U67" s="17">
        <f t="shared" si="49"/>
        <v>0.00933421170040302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0.032534211700403</v>
      </c>
      <c r="AR67" s="24">
        <f t="shared" si="55"/>
        <v>137.97</v>
      </c>
      <c r="AS67" s="1">
        <f t="shared" si="56"/>
        <v>0.1</v>
      </c>
      <c r="AT67" s="2">
        <f>$E$5/12</f>
        <v>0.304166666666667</v>
      </c>
      <c r="AU67" s="1">
        <f t="shared" si="57"/>
        <v>914.768863166576</v>
      </c>
    </row>
    <row r="68" s="1" customFormat="1" ht="16.8" spans="1:47">
      <c r="A68" s="6"/>
      <c r="B68" s="6"/>
      <c r="C68" s="8">
        <v>8</v>
      </c>
      <c r="D68" s="9">
        <v>28.0728064516129</v>
      </c>
      <c r="E68" s="12">
        <f t="shared" si="58"/>
        <v>28.4050967741935</v>
      </c>
      <c r="F68" s="8" t="s">
        <v>109</v>
      </c>
      <c r="G68" s="6">
        <v>9</v>
      </c>
      <c r="H68" s="11">
        <f t="shared" si="40"/>
        <v>28.0728064516129</v>
      </c>
      <c r="I68" s="11">
        <f t="shared" si="41"/>
        <v>301.222806451613</v>
      </c>
      <c r="J68" s="11">
        <f t="shared" si="42"/>
        <v>0.483032346142827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2.66472417729999</v>
      </c>
      <c r="P68" s="11">
        <f t="shared" si="45"/>
        <v>1.28714797118473</v>
      </c>
      <c r="Q68" s="15">
        <f t="shared" si="46"/>
        <v>0.128714797118473</v>
      </c>
      <c r="R68" s="11">
        <f t="shared" si="47"/>
        <v>0.13797</v>
      </c>
      <c r="S68" s="16">
        <f t="shared" si="48"/>
        <v>0.932918729567825</v>
      </c>
      <c r="T68" s="3">
        <v>0.01</v>
      </c>
      <c r="U68" s="17">
        <f t="shared" si="49"/>
        <v>0.00932918729567825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0.0325291872956783</v>
      </c>
      <c r="AR68" s="24">
        <f t="shared" si="55"/>
        <v>137.97</v>
      </c>
      <c r="AS68" s="1">
        <f t="shared" si="56"/>
        <v>0.1</v>
      </c>
      <c r="AT68" s="2">
        <f>$E$5/12</f>
        <v>0.304166666666667</v>
      </c>
      <c r="AU68" s="1">
        <f t="shared" si="57"/>
        <v>914.627591294355</v>
      </c>
    </row>
    <row r="69" s="1" customFormat="1" ht="16.8" spans="1:47">
      <c r="A69" s="6"/>
      <c r="B69" s="6"/>
      <c r="C69" s="8">
        <v>9</v>
      </c>
      <c r="D69" s="9">
        <v>27.0720333333333</v>
      </c>
      <c r="E69" s="12">
        <f t="shared" si="58"/>
        <v>28.0728064516129</v>
      </c>
      <c r="F69" s="8" t="s">
        <v>109</v>
      </c>
      <c r="G69" s="6">
        <v>10</v>
      </c>
      <c r="H69" s="11">
        <f t="shared" si="40"/>
        <v>27.0720333333333</v>
      </c>
      <c r="I69" s="11">
        <f t="shared" si="41"/>
        <v>300.222033333333</v>
      </c>
      <c r="J69" s="11">
        <f t="shared" si="42"/>
        <v>0.433691174598408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2.75727620611526</v>
      </c>
      <c r="P69" s="11">
        <f t="shared" si="45"/>
        <v>1.19580635652237</v>
      </c>
      <c r="Q69" s="15">
        <f t="shared" si="46"/>
        <v>0.119580635652237</v>
      </c>
      <c r="R69" s="11">
        <f t="shared" si="47"/>
        <v>0.13797</v>
      </c>
      <c r="S69" s="16">
        <f t="shared" si="48"/>
        <v>0.866714761558577</v>
      </c>
      <c r="T69" s="3">
        <v>0.01</v>
      </c>
      <c r="U69" s="17">
        <f t="shared" si="49"/>
        <v>0.00866714761558577</v>
      </c>
      <c r="V69" s="16"/>
      <c r="W69" s="3"/>
      <c r="X69" s="17"/>
      <c r="Y69" s="18">
        <v>0.05</v>
      </c>
      <c r="Z69" s="3">
        <v>0.06</v>
      </c>
      <c r="AA69" s="19">
        <f t="shared" si="50"/>
        <v>0.003</v>
      </c>
      <c r="AB69" s="3">
        <v>0.02</v>
      </c>
      <c r="AC69" s="3">
        <v>0.63</v>
      </c>
      <c r="AD69" s="19">
        <f t="shared" si="51"/>
        <v>0.0126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0.02</v>
      </c>
      <c r="AO69" s="3">
        <v>0.28</v>
      </c>
      <c r="AP69" s="3">
        <f t="shared" si="53"/>
        <v>0.0056</v>
      </c>
      <c r="AQ69" s="1">
        <f t="shared" si="54"/>
        <v>0.0318671476155858</v>
      </c>
      <c r="AR69" s="24">
        <f t="shared" si="55"/>
        <v>137.97</v>
      </c>
      <c r="AS69" s="1">
        <f t="shared" si="56"/>
        <v>0.1</v>
      </c>
      <c r="AT69" s="2">
        <f>$E$5/12</f>
        <v>0.304166666666667</v>
      </c>
      <c r="AU69" s="1">
        <f t="shared" si="57"/>
        <v>896.012931406288</v>
      </c>
    </row>
    <row r="70" s="1" customFormat="1" ht="16.8" spans="1:47">
      <c r="A70" s="6"/>
      <c r="B70" s="6"/>
      <c r="C70" s="8">
        <v>10</v>
      </c>
      <c r="D70" s="9">
        <v>24.8175806451613</v>
      </c>
      <c r="E70" s="12">
        <f t="shared" si="58"/>
        <v>27.0720333333333</v>
      </c>
      <c r="F70" s="8" t="s">
        <v>109</v>
      </c>
      <c r="G70" s="6">
        <v>11</v>
      </c>
      <c r="H70" s="11">
        <f t="shared" si="40"/>
        <v>24.8175806451613</v>
      </c>
      <c r="I70" s="11">
        <f t="shared" si="41"/>
        <v>297.967580645161</v>
      </c>
      <c r="J70" s="11">
        <f t="shared" si="42"/>
        <v>0.339321903930551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1.48339635711325</v>
      </c>
      <c r="O70" s="11">
        <f t="shared" si="59"/>
        <v>1.45777349247964</v>
      </c>
      <c r="P70" s="11">
        <f t="shared" si="45"/>
        <v>0.494654476967682</v>
      </c>
      <c r="Q70" s="15">
        <f t="shared" si="46"/>
        <v>0.0494654476967682</v>
      </c>
      <c r="R70" s="11">
        <f t="shared" si="47"/>
        <v>0.13797</v>
      </c>
      <c r="S70" s="16">
        <f t="shared" si="48"/>
        <v>0.358523212993899</v>
      </c>
      <c r="T70" s="3">
        <v>0.01</v>
      </c>
      <c r="U70" s="17">
        <f t="shared" si="49"/>
        <v>0.00358523212993899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0.021635232129939</v>
      </c>
      <c r="AR70" s="24">
        <f t="shared" si="55"/>
        <v>137.97</v>
      </c>
      <c r="AS70" s="1">
        <f t="shared" si="56"/>
        <v>0.1</v>
      </c>
      <c r="AT70" s="2">
        <f>$E$5/12</f>
        <v>0.304166666666667</v>
      </c>
      <c r="AU70" s="1">
        <f t="shared" si="57"/>
        <v>608.320769597872</v>
      </c>
    </row>
    <row r="71" s="1" customFormat="1" ht="16.8" spans="1:48">
      <c r="A71" s="6"/>
      <c r="B71" s="6"/>
      <c r="C71" s="8">
        <v>11</v>
      </c>
      <c r="D71" s="9">
        <v>22.7309</v>
      </c>
      <c r="E71" s="12">
        <f t="shared" si="58"/>
        <v>24.8175806451613</v>
      </c>
      <c r="F71" s="8" t="s">
        <v>111</v>
      </c>
      <c r="G71" s="6">
        <v>12</v>
      </c>
      <c r="H71" s="11">
        <f t="shared" si="40"/>
        <v>22.7309</v>
      </c>
      <c r="I71" s="11">
        <f t="shared" si="41"/>
        <v>295.8809</v>
      </c>
      <c r="J71" s="11">
        <f t="shared" si="42"/>
        <v>0.269480060410209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2.34281901551196</v>
      </c>
      <c r="P71" s="11">
        <f t="shared" si="45"/>
        <v>0.631343009830351</v>
      </c>
      <c r="Q71" s="15">
        <f t="shared" si="46"/>
        <v>0.0631343009830351</v>
      </c>
      <c r="R71" s="11">
        <f t="shared" si="47"/>
        <v>0.13797</v>
      </c>
      <c r="S71" s="16">
        <f t="shared" si="48"/>
        <v>0.457594411705698</v>
      </c>
      <c r="T71" s="3">
        <v>0.01</v>
      </c>
      <c r="U71" s="17">
        <f t="shared" si="49"/>
        <v>0.00457594411705698</v>
      </c>
      <c r="V71" s="16"/>
      <c r="W71" s="3"/>
      <c r="X71" s="17"/>
      <c r="Y71" s="18">
        <v>0.04</v>
      </c>
      <c r="Z71" s="3">
        <v>0.06</v>
      </c>
      <c r="AA71" s="19">
        <f t="shared" si="50"/>
        <v>0.0024</v>
      </c>
      <c r="AB71" s="3">
        <v>0.015</v>
      </c>
      <c r="AC71" s="3">
        <v>0.63</v>
      </c>
      <c r="AD71" s="19">
        <f t="shared" si="51"/>
        <v>0.00945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0.015</v>
      </c>
      <c r="AO71" s="3">
        <v>0.28</v>
      </c>
      <c r="AP71" s="3">
        <f t="shared" si="53"/>
        <v>0.0042</v>
      </c>
      <c r="AQ71" s="1">
        <f t="shared" si="54"/>
        <v>0.022625944117057</v>
      </c>
      <c r="AR71" s="24">
        <f t="shared" si="55"/>
        <v>137.97</v>
      </c>
      <c r="AS71" s="1">
        <f t="shared" si="56"/>
        <v>0.1</v>
      </c>
      <c r="AT71" s="2">
        <f>$E$5/12</f>
        <v>0.304166666666667</v>
      </c>
      <c r="AU71" s="1">
        <f t="shared" si="57"/>
        <v>636.176753524177</v>
      </c>
      <c r="AV71" s="1">
        <f>SUM(AU60:AU71)</f>
        <v>9113.29644591655</v>
      </c>
    </row>
    <row r="72" s="1" customFormat="1" ht="16.8" spans="1:46">
      <c r="A72" s="6"/>
      <c r="B72" s="6"/>
      <c r="C72" s="8">
        <v>12</v>
      </c>
      <c r="D72" s="9">
        <v>19.5403225806452</v>
      </c>
      <c r="E72" s="12">
        <f t="shared" si="58"/>
        <v>22.7309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18.9105806451613</v>
      </c>
      <c r="E76" s="8"/>
      <c r="F76" s="8"/>
      <c r="G76" s="6">
        <v>1</v>
      </c>
      <c r="H76" s="11">
        <f t="shared" ref="H76:H87" si="60">E77</f>
        <v>18.9105806451613</v>
      </c>
      <c r="I76" s="11">
        <f t="shared" ref="I76:I87" si="61">H76+273.15</f>
        <v>292.060580645161</v>
      </c>
      <c r="J76" s="11">
        <f t="shared" ref="J76:J87" si="62">EXP(($C$18*(I76-$C$16))/($C$19*I76*$C$16))</f>
        <v>0.175219869010626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0.0137130719901654</v>
      </c>
      <c r="Q76" s="15">
        <f t="shared" ref="Q76:Q87" si="66">P76*$B$78</f>
        <v>0.0017826993587215</v>
      </c>
      <c r="R76" s="11">
        <f t="shared" ref="R76:R87" si="67">L76*$B$78</f>
        <v>0.0101740708333333</v>
      </c>
      <c r="S76" s="16">
        <f t="shared" ref="S76:S87" si="68">Q76/R76</f>
        <v>0.175219869010627</v>
      </c>
      <c r="T76" s="3">
        <v>0.01</v>
      </c>
      <c r="U76" s="17">
        <f t="shared" ref="U76:U87" si="69">S76*T76</f>
        <v>0.00175219869010627</v>
      </c>
      <c r="V76" s="16"/>
      <c r="W76" s="3"/>
      <c r="X76" s="17"/>
      <c r="Y76" s="18">
        <v>0.04</v>
      </c>
      <c r="Z76" s="3">
        <v>0.17</v>
      </c>
      <c r="AA76" s="19">
        <f t="shared" ref="AA76:AA87" si="70">Y76*Z76</f>
        <v>0.0068</v>
      </c>
      <c r="AB76" s="3">
        <v>0.015</v>
      </c>
      <c r="AC76" s="3">
        <v>0.03</v>
      </c>
      <c r="AD76" s="19">
        <f t="shared" ref="AD76:AD87" si="71">AB76*AC76</f>
        <v>0.00045</v>
      </c>
      <c r="AE76" s="16"/>
      <c r="AF76" s="3"/>
      <c r="AG76" s="17"/>
      <c r="AH76" s="16"/>
      <c r="AI76" s="3"/>
      <c r="AJ76" s="17"/>
      <c r="AL76" s="19"/>
      <c r="AM76" s="19"/>
      <c r="AN76" s="3">
        <v>0.015</v>
      </c>
      <c r="AO76" s="3">
        <v>0.79</v>
      </c>
      <c r="AP76" s="3">
        <f t="shared" ref="AP76:AP87" si="72">AO76*AN76</f>
        <v>0.01185</v>
      </c>
      <c r="AQ76" s="1">
        <f t="shared" ref="AQ76:AQ87" si="73">(AP76+AM76+AD76+AA76+U76+X76+AG76+AJ76)</f>
        <v>0.0208521986901063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0.099</v>
      </c>
      <c r="AU76" s="1">
        <f t="shared" ref="AU76:AU87" si="77">AT76*10000*AS76*0.67*AR76*AQ76</f>
        <v>14.0720253456025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17.0167741935484</v>
      </c>
      <c r="E77" s="12">
        <f t="shared" ref="E77:E88" si="78">D76</f>
        <v>18.9105806451613</v>
      </c>
      <c r="F77" s="8" t="s">
        <v>109</v>
      </c>
      <c r="G77" s="6">
        <v>2</v>
      </c>
      <c r="H77" s="11">
        <f t="shared" si="60"/>
        <v>17.0167741935484</v>
      </c>
      <c r="I77" s="11">
        <f t="shared" si="61"/>
        <v>290.166774193548</v>
      </c>
      <c r="J77" s="11">
        <f t="shared" si="62"/>
        <v>0.140957114118622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0.142811094676501</v>
      </c>
      <c r="P77" s="11">
        <f t="shared" si="65"/>
        <v>0.0201302397697209</v>
      </c>
      <c r="Q77" s="15">
        <f t="shared" si="66"/>
        <v>0.00261693117006372</v>
      </c>
      <c r="R77" s="11">
        <f t="shared" si="67"/>
        <v>0.0101740708333333</v>
      </c>
      <c r="S77" s="16">
        <f t="shared" si="68"/>
        <v>0.257215741165264</v>
      </c>
      <c r="T77" s="3">
        <v>0.01</v>
      </c>
      <c r="U77" s="17">
        <f t="shared" si="69"/>
        <v>0.00257215741165264</v>
      </c>
      <c r="V77" s="16"/>
      <c r="W77" s="3"/>
      <c r="X77" s="17"/>
      <c r="Y77" s="18">
        <v>0.04</v>
      </c>
      <c r="Z77" s="3">
        <v>0.17</v>
      </c>
      <c r="AA77" s="19">
        <f t="shared" si="70"/>
        <v>0.0068</v>
      </c>
      <c r="AB77" s="3">
        <v>0.015</v>
      </c>
      <c r="AC77" s="3">
        <v>0.03</v>
      </c>
      <c r="AD77" s="19">
        <f t="shared" si="71"/>
        <v>0.00045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0.015</v>
      </c>
      <c r="AO77" s="3">
        <v>0.79</v>
      </c>
      <c r="AP77" s="3">
        <f t="shared" si="72"/>
        <v>0.01185</v>
      </c>
      <c r="AQ77" s="1">
        <f t="shared" si="73"/>
        <v>0.0216721574116526</v>
      </c>
      <c r="AR77" s="24">
        <f t="shared" si="74"/>
        <v>7.82620833333333</v>
      </c>
      <c r="AS77" s="1">
        <f t="shared" si="75"/>
        <v>0.13</v>
      </c>
      <c r="AT77" s="2">
        <f t="shared" si="76"/>
        <v>0.099</v>
      </c>
      <c r="AU77" s="1">
        <f t="shared" si="77"/>
        <v>14.6253713060658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20.3963928571428</v>
      </c>
      <c r="E78" s="12">
        <f t="shared" si="78"/>
        <v>17.0167741935484</v>
      </c>
      <c r="F78" s="8" t="s">
        <v>109</v>
      </c>
      <c r="G78" s="6">
        <v>3</v>
      </c>
      <c r="H78" s="11">
        <f t="shared" si="60"/>
        <v>20.3963928571428</v>
      </c>
      <c r="I78" s="11">
        <f t="shared" si="61"/>
        <v>293.546392857143</v>
      </c>
      <c r="J78" s="11">
        <f t="shared" si="62"/>
        <v>0.207428400672459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0.200942938240114</v>
      </c>
      <c r="P78" s="11">
        <f t="shared" si="65"/>
        <v>0.0416812723055715</v>
      </c>
      <c r="Q78" s="15">
        <f t="shared" si="66"/>
        <v>0.0054185653997243</v>
      </c>
      <c r="R78" s="11">
        <f t="shared" si="67"/>
        <v>0.0101740708333333</v>
      </c>
      <c r="S78" s="16">
        <f t="shared" si="68"/>
        <v>0.532585775004776</v>
      </c>
      <c r="T78" s="3">
        <v>0.01</v>
      </c>
      <c r="U78" s="17">
        <f t="shared" si="69"/>
        <v>0.00532585775004776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0.0244258577500478</v>
      </c>
      <c r="AR78" s="24">
        <f t="shared" si="74"/>
        <v>7.82620833333333</v>
      </c>
      <c r="AS78" s="1">
        <f t="shared" si="75"/>
        <v>0.13</v>
      </c>
      <c r="AT78" s="2">
        <f t="shared" si="76"/>
        <v>0.099</v>
      </c>
      <c r="AU78" s="1">
        <f t="shared" si="77"/>
        <v>16.4836952905996</v>
      </c>
    </row>
    <row r="79" s="1" customFormat="1" ht="16.8" spans="1:47">
      <c r="A79" s="6"/>
      <c r="B79" s="6"/>
      <c r="C79" s="8">
        <v>3</v>
      </c>
      <c r="D79" s="9">
        <v>23.6544838709677</v>
      </c>
      <c r="E79" s="12">
        <f t="shared" si="78"/>
        <v>20.3963928571428</v>
      </c>
      <c r="F79" s="8" t="s">
        <v>109</v>
      </c>
      <c r="G79" s="6">
        <v>4</v>
      </c>
      <c r="H79" s="11">
        <f t="shared" si="60"/>
        <v>23.6544838709677</v>
      </c>
      <c r="I79" s="11">
        <f t="shared" si="61"/>
        <v>296.804483870968</v>
      </c>
      <c r="J79" s="11">
        <f t="shared" si="62"/>
        <v>0.298537490848472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0.237523749267875</v>
      </c>
      <c r="P79" s="11">
        <f t="shared" si="65"/>
        <v>0.0709097441233531</v>
      </c>
      <c r="Q79" s="15">
        <f t="shared" si="66"/>
        <v>0.00921826673603591</v>
      </c>
      <c r="R79" s="11">
        <f t="shared" si="67"/>
        <v>0.0101740708333333</v>
      </c>
      <c r="S79" s="16">
        <f t="shared" si="68"/>
        <v>0.906054900446939</v>
      </c>
      <c r="T79" s="3">
        <v>0.01</v>
      </c>
      <c r="U79" s="17">
        <f t="shared" si="69"/>
        <v>0.00906054900446939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0.0281605490044694</v>
      </c>
      <c r="AR79" s="24">
        <f t="shared" si="74"/>
        <v>7.82620833333333</v>
      </c>
      <c r="AS79" s="1">
        <f t="shared" si="75"/>
        <v>0.13</v>
      </c>
      <c r="AT79" s="2">
        <f t="shared" si="76"/>
        <v>0.099</v>
      </c>
      <c r="AU79" s="1">
        <f t="shared" si="77"/>
        <v>19.0040371869751</v>
      </c>
    </row>
    <row r="80" s="1" customFormat="1" ht="16.8" spans="1:47">
      <c r="A80" s="6"/>
      <c r="B80" s="6"/>
      <c r="C80" s="8">
        <v>4</v>
      </c>
      <c r="D80" s="9">
        <v>25.7189666666667</v>
      </c>
      <c r="E80" s="12">
        <f t="shared" si="78"/>
        <v>23.6544838709677</v>
      </c>
      <c r="F80" s="8" t="s">
        <v>109</v>
      </c>
      <c r="G80" s="6">
        <v>5</v>
      </c>
      <c r="H80" s="11">
        <f t="shared" si="60"/>
        <v>25.7189666666667</v>
      </c>
      <c r="I80" s="11">
        <f t="shared" si="61"/>
        <v>298.868966666667</v>
      </c>
      <c r="J80" s="11">
        <f t="shared" si="62"/>
        <v>0.374467041059337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0.158283304887296</v>
      </c>
      <c r="O80" s="11">
        <f t="shared" si="79"/>
        <v>0.0865927835905594</v>
      </c>
      <c r="P80" s="11">
        <f t="shared" si="65"/>
        <v>0.0324261434482483</v>
      </c>
      <c r="Q80" s="15">
        <f t="shared" si="66"/>
        <v>0.00421539864827228</v>
      </c>
      <c r="R80" s="11">
        <f t="shared" si="67"/>
        <v>0.0101740708333333</v>
      </c>
      <c r="S80" s="16">
        <f t="shared" si="68"/>
        <v>0.414327629257443</v>
      </c>
      <c r="T80" s="3">
        <v>0.01</v>
      </c>
      <c r="U80" s="17">
        <f t="shared" si="69"/>
        <v>0.00414327629257443</v>
      </c>
      <c r="V80" s="16"/>
      <c r="W80" s="3"/>
      <c r="X80" s="17"/>
      <c r="Y80" s="18">
        <v>0.05</v>
      </c>
      <c r="Z80" s="3">
        <v>0.17</v>
      </c>
      <c r="AA80" s="19">
        <f t="shared" si="70"/>
        <v>0.0085</v>
      </c>
      <c r="AB80" s="3">
        <v>0.02</v>
      </c>
      <c r="AC80" s="3">
        <v>0.03</v>
      </c>
      <c r="AD80" s="19">
        <f t="shared" si="71"/>
        <v>0.0006</v>
      </c>
      <c r="AE80" s="16"/>
      <c r="AF80" s="3"/>
      <c r="AG80" s="17"/>
      <c r="AH80" s="16"/>
      <c r="AI80" s="3"/>
      <c r="AJ80" s="17"/>
      <c r="AL80" s="19"/>
      <c r="AM80" s="19"/>
      <c r="AN80" s="3">
        <v>0.02</v>
      </c>
      <c r="AO80" s="3">
        <v>0.79</v>
      </c>
      <c r="AP80" s="3">
        <f t="shared" si="72"/>
        <v>0.0158</v>
      </c>
      <c r="AQ80" s="1">
        <f t="shared" si="73"/>
        <v>0.0290432762925744</v>
      </c>
      <c r="AR80" s="24">
        <f t="shared" si="74"/>
        <v>7.82620833333333</v>
      </c>
      <c r="AS80" s="1">
        <f t="shared" si="75"/>
        <v>0.13</v>
      </c>
      <c r="AT80" s="2">
        <f t="shared" si="76"/>
        <v>0.099</v>
      </c>
      <c r="AU80" s="1">
        <f t="shared" si="77"/>
        <v>19.5997422709365</v>
      </c>
    </row>
    <row r="81" s="1" customFormat="1" ht="16.8" spans="1:47">
      <c r="A81" s="6"/>
      <c r="B81" s="6"/>
      <c r="C81" s="8">
        <v>5</v>
      </c>
      <c r="D81" s="9">
        <v>28.5553225806452</v>
      </c>
      <c r="E81" s="12">
        <f t="shared" si="78"/>
        <v>25.7189666666667</v>
      </c>
      <c r="F81" s="8" t="s">
        <v>111</v>
      </c>
      <c r="G81" s="6">
        <v>6</v>
      </c>
      <c r="H81" s="11">
        <f t="shared" si="60"/>
        <v>28.5553225806452</v>
      </c>
      <c r="I81" s="11">
        <f t="shared" si="61"/>
        <v>301.705322580645</v>
      </c>
      <c r="J81" s="11">
        <f t="shared" si="62"/>
        <v>0.508659890263067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0.132428723475644</v>
      </c>
      <c r="P81" s="11">
        <f t="shared" si="65"/>
        <v>0.0673611799507993</v>
      </c>
      <c r="Q81" s="15">
        <f t="shared" si="66"/>
        <v>0.00875695339360391</v>
      </c>
      <c r="R81" s="11">
        <f t="shared" si="67"/>
        <v>0.0101740708333333</v>
      </c>
      <c r="S81" s="16">
        <f t="shared" si="68"/>
        <v>0.860712839241644</v>
      </c>
      <c r="T81" s="3">
        <v>0.01</v>
      </c>
      <c r="U81" s="17">
        <f t="shared" si="69"/>
        <v>0.00860712839241645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0.0335071283924165</v>
      </c>
      <c r="AR81" s="24">
        <f t="shared" si="74"/>
        <v>7.82620833333333</v>
      </c>
      <c r="AS81" s="1">
        <f t="shared" si="75"/>
        <v>0.13</v>
      </c>
      <c r="AT81" s="2">
        <f t="shared" si="76"/>
        <v>0.099</v>
      </c>
      <c r="AU81" s="1">
        <f t="shared" si="77"/>
        <v>22.612155533515</v>
      </c>
    </row>
    <row r="82" s="1" customFormat="1" ht="16.8" spans="1:47">
      <c r="A82" s="6"/>
      <c r="B82" s="6"/>
      <c r="C82" s="8">
        <v>6</v>
      </c>
      <c r="D82" s="9">
        <v>28.9009333333333</v>
      </c>
      <c r="E82" s="12">
        <f t="shared" si="78"/>
        <v>28.5553225806452</v>
      </c>
      <c r="F82" s="8" t="s">
        <v>109</v>
      </c>
      <c r="G82" s="6">
        <v>7</v>
      </c>
      <c r="H82" s="11">
        <f t="shared" si="60"/>
        <v>28.9009333333333</v>
      </c>
      <c r="I82" s="11">
        <f t="shared" si="61"/>
        <v>302.050933333333</v>
      </c>
      <c r="J82" s="11">
        <f t="shared" si="62"/>
        <v>0.527794100582294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0.143329626858178</v>
      </c>
      <c r="P82" s="11">
        <f t="shared" si="65"/>
        <v>0.0756485314944081</v>
      </c>
      <c r="Q82" s="15">
        <f t="shared" si="66"/>
        <v>0.00983430909427306</v>
      </c>
      <c r="R82" s="11">
        <f t="shared" si="67"/>
        <v>0.0101740708333333</v>
      </c>
      <c r="S82" s="16">
        <f t="shared" si="68"/>
        <v>0.96660513332116</v>
      </c>
      <c r="T82" s="3">
        <v>0.01</v>
      </c>
      <c r="U82" s="17">
        <f t="shared" si="69"/>
        <v>0.0096660513332116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0.0345660513332116</v>
      </c>
      <c r="AR82" s="24">
        <f t="shared" si="74"/>
        <v>7.82620833333333</v>
      </c>
      <c r="AS82" s="1">
        <f t="shared" si="75"/>
        <v>0.13</v>
      </c>
      <c r="AT82" s="2">
        <f t="shared" si="76"/>
        <v>0.099</v>
      </c>
      <c r="AU82" s="1">
        <f t="shared" si="77"/>
        <v>23.3267655697688</v>
      </c>
    </row>
    <row r="83" s="1" customFormat="1" ht="16.8" spans="1:47">
      <c r="A83" s="6"/>
      <c r="B83" s="6"/>
      <c r="C83" s="8">
        <v>7</v>
      </c>
      <c r="D83" s="9">
        <v>28.4050967741935</v>
      </c>
      <c r="E83" s="12">
        <f t="shared" si="78"/>
        <v>28.9009333333333</v>
      </c>
      <c r="F83" s="8" t="s">
        <v>109</v>
      </c>
      <c r="G83" s="6">
        <v>8</v>
      </c>
      <c r="H83" s="11">
        <f t="shared" si="60"/>
        <v>28.4050967741935</v>
      </c>
      <c r="I83" s="11">
        <f t="shared" si="61"/>
        <v>301.555096774193</v>
      </c>
      <c r="J83" s="11">
        <f t="shared" si="62"/>
        <v>0.500547446252391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0.145943178697104</v>
      </c>
      <c r="P83" s="11">
        <f t="shared" si="65"/>
        <v>0.0730514853947916</v>
      </c>
      <c r="Q83" s="15">
        <f t="shared" si="66"/>
        <v>0.00949669310132291</v>
      </c>
      <c r="R83" s="11">
        <f t="shared" si="67"/>
        <v>0.0101740708333333</v>
      </c>
      <c r="S83" s="16">
        <f t="shared" si="68"/>
        <v>0.933421170040305</v>
      </c>
      <c r="T83" s="3">
        <v>0.01</v>
      </c>
      <c r="U83" s="17">
        <f t="shared" si="69"/>
        <v>0.00933421170040305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0.0342342117004031</v>
      </c>
      <c r="AR83" s="24">
        <f t="shared" si="74"/>
        <v>7.82620833333333</v>
      </c>
      <c r="AS83" s="1">
        <f t="shared" si="75"/>
        <v>0.13</v>
      </c>
      <c r="AT83" s="2">
        <f t="shared" si="76"/>
        <v>0.099</v>
      </c>
      <c r="AU83" s="1">
        <f t="shared" si="77"/>
        <v>23.102824881645</v>
      </c>
    </row>
    <row r="84" s="1" customFormat="1" ht="16.8" spans="1:47">
      <c r="A84" s="6"/>
      <c r="B84" s="6"/>
      <c r="C84" s="8">
        <v>8</v>
      </c>
      <c r="D84" s="9">
        <v>28.0728064516129</v>
      </c>
      <c r="E84" s="12">
        <f t="shared" si="78"/>
        <v>28.4050967741935</v>
      </c>
      <c r="F84" s="8" t="s">
        <v>109</v>
      </c>
      <c r="G84" s="6">
        <v>9</v>
      </c>
      <c r="H84" s="11">
        <f t="shared" si="60"/>
        <v>28.0728064516129</v>
      </c>
      <c r="I84" s="11">
        <f t="shared" si="61"/>
        <v>301.222806451613</v>
      </c>
      <c r="J84" s="11">
        <f t="shared" si="62"/>
        <v>0.483032346142827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0.151153776635645</v>
      </c>
      <c r="P84" s="11">
        <f t="shared" si="65"/>
        <v>0.0730121633566646</v>
      </c>
      <c r="Q84" s="15">
        <f t="shared" si="66"/>
        <v>0.00949158123636639</v>
      </c>
      <c r="R84" s="11">
        <f t="shared" si="67"/>
        <v>0.0101740708333333</v>
      </c>
      <c r="S84" s="16">
        <f t="shared" si="68"/>
        <v>0.932918729567828</v>
      </c>
      <c r="T84" s="3">
        <v>0.01</v>
      </c>
      <c r="U84" s="17">
        <f t="shared" si="69"/>
        <v>0.00932918729567828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0.0342291872956783</v>
      </c>
      <c r="AR84" s="24">
        <f t="shared" si="74"/>
        <v>7.82620833333333</v>
      </c>
      <c r="AS84" s="1">
        <f t="shared" si="75"/>
        <v>0.13</v>
      </c>
      <c r="AT84" s="2">
        <f t="shared" si="76"/>
        <v>0.099</v>
      </c>
      <c r="AU84" s="1">
        <f t="shared" si="77"/>
        <v>23.0994341816193</v>
      </c>
    </row>
    <row r="85" s="1" customFormat="1" ht="16.8" spans="1:47">
      <c r="A85" s="6"/>
      <c r="B85" s="6"/>
      <c r="C85" s="8">
        <v>9</v>
      </c>
      <c r="D85" s="9">
        <v>27.0720333333333</v>
      </c>
      <c r="E85" s="12">
        <f t="shared" si="78"/>
        <v>28.0728064516129</v>
      </c>
      <c r="F85" s="8" t="s">
        <v>109</v>
      </c>
      <c r="G85" s="6">
        <v>10</v>
      </c>
      <c r="H85" s="11">
        <f t="shared" si="60"/>
        <v>27.0720333333333</v>
      </c>
      <c r="I85" s="11">
        <f t="shared" si="61"/>
        <v>300.222033333333</v>
      </c>
      <c r="J85" s="11">
        <f t="shared" si="62"/>
        <v>0.433691174598408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0.156403696612314</v>
      </c>
      <c r="P85" s="11">
        <f t="shared" si="65"/>
        <v>0.0678309028953275</v>
      </c>
      <c r="Q85" s="15">
        <f t="shared" si="66"/>
        <v>0.00881801737639258</v>
      </c>
      <c r="R85" s="11">
        <f t="shared" si="67"/>
        <v>0.0101740708333333</v>
      </c>
      <c r="S85" s="16">
        <f t="shared" si="68"/>
        <v>0.86671476155858</v>
      </c>
      <c r="T85" s="3">
        <v>0.01</v>
      </c>
      <c r="U85" s="17">
        <f t="shared" si="69"/>
        <v>0.0086671476155858</v>
      </c>
      <c r="V85" s="16"/>
      <c r="W85" s="3"/>
      <c r="X85" s="17"/>
      <c r="Y85" s="18">
        <v>0.05</v>
      </c>
      <c r="Z85" s="3">
        <v>0.17</v>
      </c>
      <c r="AA85" s="19">
        <f t="shared" si="70"/>
        <v>0.0085</v>
      </c>
      <c r="AB85" s="3">
        <v>0.02</v>
      </c>
      <c r="AC85" s="3">
        <v>0.03</v>
      </c>
      <c r="AD85" s="19">
        <f t="shared" si="71"/>
        <v>0.0006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0.02</v>
      </c>
      <c r="AO85" s="3">
        <v>0.79</v>
      </c>
      <c r="AP85" s="3">
        <f t="shared" si="72"/>
        <v>0.0158</v>
      </c>
      <c r="AQ85" s="1">
        <f t="shared" si="73"/>
        <v>0.0335671476155858</v>
      </c>
      <c r="AR85" s="24">
        <f t="shared" si="74"/>
        <v>7.82620833333333</v>
      </c>
      <c r="AS85" s="1">
        <f t="shared" si="75"/>
        <v>0.13</v>
      </c>
      <c r="AT85" s="2">
        <f t="shared" si="76"/>
        <v>0.099</v>
      </c>
      <c r="AU85" s="1">
        <f t="shared" si="77"/>
        <v>22.6526592732987</v>
      </c>
    </row>
    <row r="86" s="1" customFormat="1" ht="16.8" spans="1:47">
      <c r="A86" s="6"/>
      <c r="B86" s="6"/>
      <c r="C86" s="8">
        <v>10</v>
      </c>
      <c r="D86" s="9">
        <v>24.8175806451613</v>
      </c>
      <c r="E86" s="12">
        <f t="shared" si="78"/>
        <v>27.0720333333333</v>
      </c>
      <c r="F86" s="8" t="s">
        <v>109</v>
      </c>
      <c r="G86" s="6">
        <v>11</v>
      </c>
      <c r="H86" s="11">
        <f t="shared" si="60"/>
        <v>24.8175806451613</v>
      </c>
      <c r="I86" s="11">
        <f t="shared" si="61"/>
        <v>297.967580645161</v>
      </c>
      <c r="J86" s="11">
        <f t="shared" si="62"/>
        <v>0.339321903930551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0.0841441540311372</v>
      </c>
      <c r="O86" s="11">
        <f t="shared" si="79"/>
        <v>0.0826907230191826</v>
      </c>
      <c r="P86" s="11">
        <f t="shared" si="65"/>
        <v>0.0280587735722629</v>
      </c>
      <c r="Q86" s="15">
        <f t="shared" si="66"/>
        <v>0.00364764056439418</v>
      </c>
      <c r="R86" s="11">
        <f t="shared" si="67"/>
        <v>0.0101740708333333</v>
      </c>
      <c r="S86" s="16">
        <f t="shared" si="68"/>
        <v>0.3585232129939</v>
      </c>
      <c r="T86" s="3">
        <v>0.01</v>
      </c>
      <c r="U86" s="17">
        <f t="shared" si="69"/>
        <v>0.003585232129939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0.022685232129939</v>
      </c>
      <c r="AR86" s="24">
        <f t="shared" si="74"/>
        <v>7.82620833333333</v>
      </c>
      <c r="AS86" s="1">
        <f t="shared" si="75"/>
        <v>0.13</v>
      </c>
      <c r="AT86" s="2">
        <f t="shared" si="76"/>
        <v>0.099</v>
      </c>
      <c r="AU86" s="1">
        <f t="shared" si="77"/>
        <v>15.3090408473252</v>
      </c>
    </row>
    <row r="87" s="1" customFormat="1" ht="16.8" spans="1:48">
      <c r="A87" s="6"/>
      <c r="B87" s="6"/>
      <c r="C87" s="8">
        <v>11</v>
      </c>
      <c r="D87" s="9">
        <v>22.7309</v>
      </c>
      <c r="E87" s="12">
        <f t="shared" si="78"/>
        <v>24.8175806451613</v>
      </c>
      <c r="F87" s="8" t="s">
        <v>111</v>
      </c>
      <c r="G87" s="6">
        <v>12</v>
      </c>
      <c r="H87" s="11">
        <f t="shared" si="60"/>
        <v>22.7309</v>
      </c>
      <c r="I87" s="11">
        <f t="shared" si="61"/>
        <v>295.8809</v>
      </c>
      <c r="J87" s="11">
        <f t="shared" si="62"/>
        <v>0.269480060410209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0.132894032780253</v>
      </c>
      <c r="P87" s="11">
        <f t="shared" si="65"/>
        <v>0.0358122919817789</v>
      </c>
      <c r="Q87" s="15">
        <f t="shared" si="66"/>
        <v>0.00465559795763126</v>
      </c>
      <c r="R87" s="11">
        <f t="shared" si="67"/>
        <v>0.0101740708333333</v>
      </c>
      <c r="S87" s="16">
        <f t="shared" si="68"/>
        <v>0.457594411705699</v>
      </c>
      <c r="T87" s="3">
        <v>0.01</v>
      </c>
      <c r="U87" s="17">
        <f t="shared" si="69"/>
        <v>0.00457594411705699</v>
      </c>
      <c r="V87" s="16"/>
      <c r="W87" s="3"/>
      <c r="X87" s="17"/>
      <c r="Y87" s="18">
        <v>0.04</v>
      </c>
      <c r="Z87" s="3">
        <v>0.17</v>
      </c>
      <c r="AA87" s="19">
        <f t="shared" si="70"/>
        <v>0.0068</v>
      </c>
      <c r="AB87" s="3">
        <v>0.015</v>
      </c>
      <c r="AC87" s="3">
        <v>0.03</v>
      </c>
      <c r="AD87" s="19">
        <f t="shared" si="71"/>
        <v>0.00045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0.015</v>
      </c>
      <c r="AO87" s="3">
        <v>0.79</v>
      </c>
      <c r="AP87" s="3">
        <f t="shared" si="72"/>
        <v>0.01185</v>
      </c>
      <c r="AQ87" s="1">
        <f t="shared" si="73"/>
        <v>0.023675944117057</v>
      </c>
      <c r="AR87" s="24">
        <f t="shared" si="74"/>
        <v>7.82620833333333</v>
      </c>
      <c r="AS87" s="1">
        <f t="shared" si="75"/>
        <v>0.13</v>
      </c>
      <c r="AT87" s="2">
        <f t="shared" si="76"/>
        <v>0.099</v>
      </c>
      <c r="AU87" s="1">
        <f t="shared" si="77"/>
        <v>15.9776189862593</v>
      </c>
      <c r="AV87" s="1">
        <f>SUM(AU76:AU87)</f>
        <v>229.865370673611</v>
      </c>
    </row>
    <row r="88" s="1" customFormat="1" ht="16.8" spans="1:46">
      <c r="A88" s="6"/>
      <c r="B88" s="6"/>
      <c r="C88" s="8">
        <v>12</v>
      </c>
      <c r="D88" s="9">
        <v>19.5403225806452</v>
      </c>
      <c r="E88" s="12">
        <f t="shared" si="78"/>
        <v>22.7309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18.9105806451613</v>
      </c>
      <c r="E91" s="8"/>
      <c r="F91" s="8"/>
      <c r="G91" s="6">
        <v>1</v>
      </c>
      <c r="H91" s="11">
        <f t="shared" ref="H91:H102" si="80">E92</f>
        <v>18.9105806451613</v>
      </c>
      <c r="I91" s="11">
        <f t="shared" ref="I91:I102" si="81">H91+273.15</f>
        <v>292.060580645161</v>
      </c>
      <c r="J91" s="11">
        <f t="shared" ref="J91:J102" si="82">EXP(($C$18*(I91-$C$16))/($C$19*I91*$C$16))</f>
        <v>0.175219869010626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0.0133026924552867</v>
      </c>
      <c r="Q91" s="15">
        <f t="shared" ref="Q91:Q102" si="86">P91*$B$93</f>
        <v>0.00172935001918728</v>
      </c>
      <c r="R91" s="11">
        <f t="shared" ref="R91:R102" si="87">L91*$B$93</f>
        <v>0.0098696</v>
      </c>
      <c r="S91" s="16">
        <f t="shared" ref="S91:S102" si="88">Q91/R91</f>
        <v>0.175219869010626</v>
      </c>
      <c r="T91" s="3">
        <v>0.01</v>
      </c>
      <c r="U91" s="17">
        <f t="shared" ref="U91:U102" si="89">S91*T91</f>
        <v>0.00175219869010626</v>
      </c>
      <c r="V91" s="16"/>
      <c r="W91" s="3"/>
      <c r="X91" s="17"/>
      <c r="Y91" s="18">
        <v>0.04</v>
      </c>
      <c r="Z91" s="3">
        <v>0.49</v>
      </c>
      <c r="AA91" s="19">
        <f t="shared" ref="AA91:AA102" si="90">Y91*Z91</f>
        <v>0.0196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0.015</v>
      </c>
      <c r="AO91" s="3">
        <v>0.5</v>
      </c>
      <c r="AP91" s="3">
        <f t="shared" ref="AP91:AP102" si="91">AO91*AN91</f>
        <v>0.0075</v>
      </c>
      <c r="AQ91" s="1">
        <f t="shared" ref="AQ91:AQ102" si="92">(AP91+AM91+AD91+AA91+U91+X91+AG91+AJ91)</f>
        <v>0.0288521986901063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10.625</v>
      </c>
      <c r="AU91" s="1">
        <f t="shared" ref="AU91:AU102" si="96">AT91*10000*AS91*0.67*AR91*AQ91</f>
        <v>2027.13283099089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17.0167741935484</v>
      </c>
      <c r="E92" s="12">
        <f t="shared" ref="E92:E103" si="97">D91</f>
        <v>18.9105806451613</v>
      </c>
      <c r="F92" s="8" t="s">
        <v>109</v>
      </c>
      <c r="G92" s="6">
        <v>2</v>
      </c>
      <c r="H92" s="11">
        <f t="shared" si="80"/>
        <v>17.0167741935484</v>
      </c>
      <c r="I92" s="11">
        <f t="shared" si="81"/>
        <v>290.166774193548</v>
      </c>
      <c r="J92" s="11">
        <f t="shared" si="82"/>
        <v>0.140957114118622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0.138537307544713</v>
      </c>
      <c r="P92" s="11">
        <f t="shared" si="85"/>
        <v>0.0195278190692668</v>
      </c>
      <c r="Q92" s="15">
        <f t="shared" si="86"/>
        <v>0.00253861647900468</v>
      </c>
      <c r="R92" s="11">
        <f t="shared" si="87"/>
        <v>0.0098696</v>
      </c>
      <c r="S92" s="16">
        <f t="shared" si="88"/>
        <v>0.257215741165263</v>
      </c>
      <c r="T92" s="3">
        <v>0.01</v>
      </c>
      <c r="U92" s="17">
        <f t="shared" si="89"/>
        <v>0.00257215741165263</v>
      </c>
      <c r="V92" s="16"/>
      <c r="W92" s="3"/>
      <c r="X92" s="17"/>
      <c r="Y92" s="18">
        <v>0.04</v>
      </c>
      <c r="Z92" s="3">
        <v>0.49</v>
      </c>
      <c r="AA92" s="19">
        <f t="shared" si="90"/>
        <v>0.0196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0.015</v>
      </c>
      <c r="AO92" s="3">
        <v>0.5</v>
      </c>
      <c r="AP92" s="3">
        <f t="shared" si="91"/>
        <v>0.0075</v>
      </c>
      <c r="AQ92" s="1">
        <f t="shared" si="92"/>
        <v>0.0296721574116526</v>
      </c>
      <c r="AR92" s="24">
        <f t="shared" si="93"/>
        <v>7.592</v>
      </c>
      <c r="AS92" s="1">
        <f t="shared" si="94"/>
        <v>0.13</v>
      </c>
      <c r="AT92" s="2">
        <f t="shared" si="95"/>
        <v>10.625</v>
      </c>
      <c r="AU92" s="1">
        <f t="shared" si="96"/>
        <v>2084.74248709915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20.3963928571428</v>
      </c>
      <c r="E93" s="12">
        <f t="shared" si="97"/>
        <v>17.0167741935484</v>
      </c>
      <c r="F93" s="8" t="s">
        <v>109</v>
      </c>
      <c r="G93" s="6">
        <v>3</v>
      </c>
      <c r="H93" s="11">
        <f t="shared" si="80"/>
        <v>20.3963928571428</v>
      </c>
      <c r="I93" s="11">
        <f t="shared" si="81"/>
        <v>293.546392857143</v>
      </c>
      <c r="J93" s="11">
        <f t="shared" si="82"/>
        <v>0.207428400672459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0.194929488475446</v>
      </c>
      <c r="P93" s="11">
        <f t="shared" si="85"/>
        <v>0.0404339120383624</v>
      </c>
      <c r="Q93" s="15">
        <f t="shared" si="86"/>
        <v>0.00525640856498712</v>
      </c>
      <c r="R93" s="11">
        <f t="shared" si="87"/>
        <v>0.0098696</v>
      </c>
      <c r="S93" s="16">
        <f t="shared" si="88"/>
        <v>0.532585775004774</v>
      </c>
      <c r="T93" s="3">
        <v>0.01</v>
      </c>
      <c r="U93" s="17">
        <f t="shared" si="89"/>
        <v>0.00532585775004774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0.0324258577500477</v>
      </c>
      <c r="AR93" s="24">
        <f t="shared" si="93"/>
        <v>7.592</v>
      </c>
      <c r="AS93" s="1">
        <f t="shared" si="94"/>
        <v>0.13</v>
      </c>
      <c r="AT93" s="2">
        <f t="shared" si="95"/>
        <v>10.625</v>
      </c>
      <c r="AU93" s="1">
        <f t="shared" si="96"/>
        <v>2278.21531122002</v>
      </c>
    </row>
    <row r="94" s="1" customFormat="1" ht="16.8" spans="1:47">
      <c r="A94" s="6"/>
      <c r="B94" s="6"/>
      <c r="C94" s="8">
        <v>3</v>
      </c>
      <c r="D94" s="9">
        <v>23.6544838709677</v>
      </c>
      <c r="E94" s="12">
        <f t="shared" si="97"/>
        <v>20.3963928571428</v>
      </c>
      <c r="F94" s="8" t="s">
        <v>109</v>
      </c>
      <c r="G94" s="6">
        <v>4</v>
      </c>
      <c r="H94" s="11">
        <f t="shared" si="80"/>
        <v>23.6544838709677</v>
      </c>
      <c r="I94" s="11">
        <f t="shared" si="81"/>
        <v>296.804483870968</v>
      </c>
      <c r="J94" s="11">
        <f t="shared" si="82"/>
        <v>0.298537490848472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0.230415576437084</v>
      </c>
      <c r="P94" s="11">
        <f t="shared" si="85"/>
        <v>0.0687876880419314</v>
      </c>
      <c r="Q94" s="15">
        <f t="shared" si="86"/>
        <v>0.00894239944545108</v>
      </c>
      <c r="R94" s="11">
        <f t="shared" si="87"/>
        <v>0.0098696</v>
      </c>
      <c r="S94" s="16">
        <f t="shared" si="88"/>
        <v>0.906054900446937</v>
      </c>
      <c r="T94" s="3">
        <v>0.01</v>
      </c>
      <c r="U94" s="17">
        <f t="shared" si="89"/>
        <v>0.00906054900446937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0.0361605490044694</v>
      </c>
      <c r="AR94" s="24">
        <f t="shared" si="93"/>
        <v>7.592</v>
      </c>
      <c r="AS94" s="1">
        <f t="shared" si="94"/>
        <v>0.13</v>
      </c>
      <c r="AT94" s="2">
        <f t="shared" si="95"/>
        <v>10.625</v>
      </c>
      <c r="AU94" s="1">
        <f t="shared" si="96"/>
        <v>2540.61178702305</v>
      </c>
    </row>
    <row r="95" s="1" customFormat="1" ht="16.8" spans="1:47">
      <c r="A95" s="6"/>
      <c r="B95" s="6"/>
      <c r="C95" s="8">
        <v>4</v>
      </c>
      <c r="D95" s="9">
        <v>25.7189666666667</v>
      </c>
      <c r="E95" s="12">
        <f t="shared" si="97"/>
        <v>23.6544838709677</v>
      </c>
      <c r="F95" s="8" t="s">
        <v>109</v>
      </c>
      <c r="G95" s="6">
        <v>5</v>
      </c>
      <c r="H95" s="11">
        <f t="shared" si="80"/>
        <v>25.7189666666667</v>
      </c>
      <c r="I95" s="11">
        <f t="shared" si="81"/>
        <v>298.868966666667</v>
      </c>
      <c r="J95" s="11">
        <f t="shared" si="82"/>
        <v>0.374467041059337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0.153546493975395</v>
      </c>
      <c r="O95" s="11">
        <f t="shared" si="98"/>
        <v>0.0840013944197576</v>
      </c>
      <c r="P95" s="11">
        <f t="shared" si="85"/>
        <v>0.0314557536132249</v>
      </c>
      <c r="Q95" s="15">
        <f t="shared" si="86"/>
        <v>0.00408924796971924</v>
      </c>
      <c r="R95" s="11">
        <f t="shared" si="87"/>
        <v>0.0098696</v>
      </c>
      <c r="S95" s="16">
        <f t="shared" si="88"/>
        <v>0.414327629257441</v>
      </c>
      <c r="T95" s="3">
        <v>0.01</v>
      </c>
      <c r="U95" s="17">
        <f t="shared" si="89"/>
        <v>0.00414327629257441</v>
      </c>
      <c r="V95" s="16"/>
      <c r="W95" s="3"/>
      <c r="X95" s="17"/>
      <c r="Y95" s="18">
        <v>0.05</v>
      </c>
      <c r="Z95" s="3">
        <v>0.49</v>
      </c>
      <c r="AA95" s="19">
        <f t="shared" si="90"/>
        <v>0.0245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0.02</v>
      </c>
      <c r="AO95" s="3">
        <v>0.5</v>
      </c>
      <c r="AP95" s="3">
        <f t="shared" si="91"/>
        <v>0.01</v>
      </c>
      <c r="AQ95" s="1">
        <f t="shared" si="92"/>
        <v>0.0386432762925744</v>
      </c>
      <c r="AR95" s="24">
        <f t="shared" si="93"/>
        <v>7.592</v>
      </c>
      <c r="AS95" s="1">
        <f t="shared" si="94"/>
        <v>0.13</v>
      </c>
      <c r="AT95" s="2">
        <f t="shared" si="95"/>
        <v>10.625</v>
      </c>
      <c r="AU95" s="1">
        <f t="shared" si="96"/>
        <v>2715.04625734439</v>
      </c>
    </row>
    <row r="96" s="1" customFormat="1" ht="16.8" spans="1:47">
      <c r="A96" s="6"/>
      <c r="B96" s="6"/>
      <c r="C96" s="8">
        <v>5</v>
      </c>
      <c r="D96" s="9">
        <v>28.5553225806452</v>
      </c>
      <c r="E96" s="12">
        <f t="shared" si="97"/>
        <v>25.7189666666667</v>
      </c>
      <c r="F96" s="8" t="s">
        <v>111</v>
      </c>
      <c r="G96" s="6">
        <v>6</v>
      </c>
      <c r="H96" s="11">
        <f t="shared" si="80"/>
        <v>28.5553225806452</v>
      </c>
      <c r="I96" s="11">
        <f t="shared" si="81"/>
        <v>301.705322580645</v>
      </c>
      <c r="J96" s="11">
        <f t="shared" si="82"/>
        <v>0.508659890263067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0.128465640806533</v>
      </c>
      <c r="P96" s="11">
        <f t="shared" si="85"/>
        <v>0.0653453187552254</v>
      </c>
      <c r="Q96" s="15">
        <f t="shared" si="86"/>
        <v>0.00849489143817931</v>
      </c>
      <c r="R96" s="11">
        <f t="shared" si="87"/>
        <v>0.0098696</v>
      </c>
      <c r="S96" s="16">
        <f t="shared" si="88"/>
        <v>0.860712839241642</v>
      </c>
      <c r="T96" s="3">
        <v>0.01</v>
      </c>
      <c r="U96" s="17">
        <f t="shared" si="89"/>
        <v>0.00860712839241642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0.0431071283924164</v>
      </c>
      <c r="AR96" s="24">
        <f t="shared" si="93"/>
        <v>7.592</v>
      </c>
      <c r="AS96" s="1">
        <f t="shared" si="94"/>
        <v>0.13</v>
      </c>
      <c r="AT96" s="2">
        <f t="shared" si="95"/>
        <v>10.625</v>
      </c>
      <c r="AU96" s="1">
        <f t="shared" si="96"/>
        <v>3028.67300175539</v>
      </c>
    </row>
    <row r="97" s="1" customFormat="1" ht="16.8" spans="1:47">
      <c r="A97" s="6"/>
      <c r="B97" s="6"/>
      <c r="C97" s="8">
        <v>6</v>
      </c>
      <c r="D97" s="9">
        <v>28.9009333333333</v>
      </c>
      <c r="E97" s="12">
        <f t="shared" si="97"/>
        <v>28.5553225806452</v>
      </c>
      <c r="F97" s="8" t="s">
        <v>109</v>
      </c>
      <c r="G97" s="6">
        <v>7</v>
      </c>
      <c r="H97" s="11">
        <f t="shared" si="80"/>
        <v>28.9009333333333</v>
      </c>
      <c r="I97" s="11">
        <f t="shared" si="81"/>
        <v>302.050933333333</v>
      </c>
      <c r="J97" s="11">
        <f t="shared" si="82"/>
        <v>0.527794100582294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0.139040322051307</v>
      </c>
      <c r="P97" s="11">
        <f t="shared" si="85"/>
        <v>0.0733846617217422</v>
      </c>
      <c r="Q97" s="15">
        <f t="shared" si="86"/>
        <v>0.00954000602382649</v>
      </c>
      <c r="R97" s="11">
        <f t="shared" si="87"/>
        <v>0.0098696</v>
      </c>
      <c r="S97" s="16">
        <f t="shared" si="88"/>
        <v>0.966605133321157</v>
      </c>
      <c r="T97" s="3">
        <v>0.01</v>
      </c>
      <c r="U97" s="17">
        <f t="shared" si="89"/>
        <v>0.00966605133321157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0.0441660513332116</v>
      </c>
      <c r="AR97" s="24">
        <f t="shared" si="93"/>
        <v>7.592</v>
      </c>
      <c r="AS97" s="1">
        <f t="shared" si="94"/>
        <v>0.13</v>
      </c>
      <c r="AT97" s="2">
        <f t="shared" si="95"/>
        <v>10.625</v>
      </c>
      <c r="AU97" s="1">
        <f t="shared" si="96"/>
        <v>3103.07209632115</v>
      </c>
    </row>
    <row r="98" s="1" customFormat="1" ht="16.8" spans="1:47">
      <c r="A98" s="6"/>
      <c r="B98" s="6"/>
      <c r="C98" s="8">
        <v>7</v>
      </c>
      <c r="D98" s="9">
        <v>28.4050967741935</v>
      </c>
      <c r="E98" s="12">
        <f t="shared" si="97"/>
        <v>28.9009333333333</v>
      </c>
      <c r="F98" s="8" t="s">
        <v>109</v>
      </c>
      <c r="G98" s="6">
        <v>8</v>
      </c>
      <c r="H98" s="11">
        <f t="shared" si="80"/>
        <v>28.4050967741935</v>
      </c>
      <c r="I98" s="11">
        <f t="shared" si="81"/>
        <v>301.555096774193</v>
      </c>
      <c r="J98" s="11">
        <f t="shared" si="82"/>
        <v>0.500547446252391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0.141575660329565</v>
      </c>
      <c r="P98" s="11">
        <f t="shared" si="85"/>
        <v>0.0708653352294597</v>
      </c>
      <c r="Q98" s="15">
        <f t="shared" si="86"/>
        <v>0.00921249357982977</v>
      </c>
      <c r="R98" s="11">
        <f t="shared" si="87"/>
        <v>0.0098696</v>
      </c>
      <c r="S98" s="16">
        <f t="shared" si="88"/>
        <v>0.933421170040302</v>
      </c>
      <c r="T98" s="3">
        <v>0.01</v>
      </c>
      <c r="U98" s="17">
        <f t="shared" si="89"/>
        <v>0.00933421170040302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0.043834211700403</v>
      </c>
      <c r="AR98" s="24">
        <f t="shared" si="93"/>
        <v>7.592</v>
      </c>
      <c r="AS98" s="1">
        <f t="shared" si="94"/>
        <v>0.13</v>
      </c>
      <c r="AT98" s="2">
        <f t="shared" si="95"/>
        <v>10.625</v>
      </c>
      <c r="AU98" s="1">
        <f t="shared" si="96"/>
        <v>3079.75730421413</v>
      </c>
    </row>
    <row r="99" s="1" customFormat="1" ht="16.8" spans="1:47">
      <c r="A99" s="6"/>
      <c r="B99" s="6"/>
      <c r="C99" s="8">
        <v>8</v>
      </c>
      <c r="D99" s="9">
        <v>28.0728064516129</v>
      </c>
      <c r="E99" s="12">
        <f t="shared" si="97"/>
        <v>28.4050967741935</v>
      </c>
      <c r="F99" s="8" t="s">
        <v>109</v>
      </c>
      <c r="G99" s="6">
        <v>9</v>
      </c>
      <c r="H99" s="11">
        <f t="shared" si="80"/>
        <v>28.0728064516129</v>
      </c>
      <c r="I99" s="11">
        <f t="shared" si="81"/>
        <v>301.222806451613</v>
      </c>
      <c r="J99" s="11">
        <f t="shared" si="82"/>
        <v>0.483032346142827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0.146630325100105</v>
      </c>
      <c r="P99" s="11">
        <f t="shared" si="85"/>
        <v>0.0708271899487892</v>
      </c>
      <c r="Q99" s="15">
        <f t="shared" si="86"/>
        <v>0.0092075346933426</v>
      </c>
      <c r="R99" s="11">
        <f t="shared" si="87"/>
        <v>0.0098696</v>
      </c>
      <c r="S99" s="16">
        <f t="shared" si="88"/>
        <v>0.932918729567825</v>
      </c>
      <c r="T99" s="3">
        <v>0.01</v>
      </c>
      <c r="U99" s="17">
        <f t="shared" si="89"/>
        <v>0.00932918729567825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0.0438291872956783</v>
      </c>
      <c r="AR99" s="24">
        <f t="shared" si="93"/>
        <v>7.592</v>
      </c>
      <c r="AS99" s="1">
        <f t="shared" si="94"/>
        <v>0.13</v>
      </c>
      <c r="AT99" s="2">
        <f t="shared" si="95"/>
        <v>10.625</v>
      </c>
      <c r="AU99" s="1">
        <f t="shared" si="96"/>
        <v>3079.40429348233</v>
      </c>
    </row>
    <row r="100" s="1" customFormat="1" ht="16.8" spans="1:47">
      <c r="A100" s="6"/>
      <c r="B100" s="6"/>
      <c r="C100" s="8">
        <v>9</v>
      </c>
      <c r="D100" s="9">
        <v>27.0720333333333</v>
      </c>
      <c r="E100" s="12">
        <f t="shared" si="97"/>
        <v>28.0728064516129</v>
      </c>
      <c r="F100" s="8" t="s">
        <v>109</v>
      </c>
      <c r="G100" s="6">
        <v>10</v>
      </c>
      <c r="H100" s="11">
        <f t="shared" si="80"/>
        <v>27.0720333333333</v>
      </c>
      <c r="I100" s="11">
        <f t="shared" si="81"/>
        <v>300.222033333333</v>
      </c>
      <c r="J100" s="11">
        <f t="shared" si="82"/>
        <v>0.433691174598408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0.151723135151316</v>
      </c>
      <c r="P100" s="11">
        <f t="shared" si="85"/>
        <v>0.0658009846975272</v>
      </c>
      <c r="Q100" s="15">
        <f t="shared" si="86"/>
        <v>0.00855412801067854</v>
      </c>
      <c r="R100" s="11">
        <f t="shared" si="87"/>
        <v>0.0098696</v>
      </c>
      <c r="S100" s="16">
        <f t="shared" si="88"/>
        <v>0.866714761558578</v>
      </c>
      <c r="T100" s="3">
        <v>0.01</v>
      </c>
      <c r="U100" s="17">
        <f t="shared" si="89"/>
        <v>0.00866714761558578</v>
      </c>
      <c r="V100" s="16"/>
      <c r="W100" s="3"/>
      <c r="X100" s="17"/>
      <c r="Y100" s="18">
        <v>0.05</v>
      </c>
      <c r="Z100" s="3">
        <v>0.49</v>
      </c>
      <c r="AA100" s="19">
        <f t="shared" si="90"/>
        <v>0.0245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0.02</v>
      </c>
      <c r="AO100" s="3">
        <v>0.5</v>
      </c>
      <c r="AP100" s="3">
        <f t="shared" si="91"/>
        <v>0.01</v>
      </c>
      <c r="AQ100" s="1">
        <f t="shared" si="92"/>
        <v>0.0431671476155858</v>
      </c>
      <c r="AR100" s="24">
        <f t="shared" si="93"/>
        <v>7.592</v>
      </c>
      <c r="AS100" s="1">
        <f t="shared" si="94"/>
        <v>0.13</v>
      </c>
      <c r="AT100" s="2">
        <f t="shared" si="95"/>
        <v>10.625</v>
      </c>
      <c r="AU100" s="1">
        <f t="shared" si="96"/>
        <v>3032.88990526018</v>
      </c>
    </row>
    <row r="101" s="1" customFormat="1" ht="16.8" spans="1:47">
      <c r="A101" s="6"/>
      <c r="B101" s="6"/>
      <c r="C101" s="8">
        <v>10</v>
      </c>
      <c r="D101" s="9">
        <v>24.8175806451613</v>
      </c>
      <c r="E101" s="12">
        <f t="shared" si="97"/>
        <v>27.0720333333333</v>
      </c>
      <c r="F101" s="8" t="s">
        <v>109</v>
      </c>
      <c r="G101" s="6">
        <v>11</v>
      </c>
      <c r="H101" s="11">
        <f t="shared" si="80"/>
        <v>24.8175806451613</v>
      </c>
      <c r="I101" s="11">
        <f t="shared" si="81"/>
        <v>297.967580645161</v>
      </c>
      <c r="J101" s="11">
        <f t="shared" si="82"/>
        <v>0.339321903930551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0.0816260429310993</v>
      </c>
      <c r="O101" s="11">
        <f t="shared" si="98"/>
        <v>0.0802161075226894</v>
      </c>
      <c r="P101" s="11">
        <f t="shared" si="85"/>
        <v>0.0272190823304968</v>
      </c>
      <c r="Q101" s="15">
        <f t="shared" si="86"/>
        <v>0.00353848070296458</v>
      </c>
      <c r="R101" s="11">
        <f t="shared" si="87"/>
        <v>0.0098696</v>
      </c>
      <c r="S101" s="16">
        <f t="shared" si="88"/>
        <v>0.358523212993899</v>
      </c>
      <c r="T101" s="3">
        <v>0.01</v>
      </c>
      <c r="U101" s="17">
        <f t="shared" si="89"/>
        <v>0.00358523212993899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0.030685232129939</v>
      </c>
      <c r="AR101" s="24">
        <f t="shared" si="93"/>
        <v>7.592</v>
      </c>
      <c r="AS101" s="1">
        <f t="shared" si="94"/>
        <v>0.13</v>
      </c>
      <c r="AT101" s="2">
        <f t="shared" si="95"/>
        <v>10.625</v>
      </c>
      <c r="AU101" s="1">
        <f t="shared" si="96"/>
        <v>2155.92032154229</v>
      </c>
    </row>
    <row r="102" s="1" customFormat="1" ht="16.8" spans="1:48">
      <c r="A102" s="6"/>
      <c r="B102" s="6"/>
      <c r="C102" s="8">
        <v>11</v>
      </c>
      <c r="D102" s="9">
        <v>22.7309</v>
      </c>
      <c r="E102" s="12">
        <f t="shared" si="97"/>
        <v>24.8175806451613</v>
      </c>
      <c r="F102" s="8" t="s">
        <v>111</v>
      </c>
      <c r="G102" s="6">
        <v>12</v>
      </c>
      <c r="H102" s="11">
        <f t="shared" si="80"/>
        <v>22.7309</v>
      </c>
      <c r="I102" s="11">
        <f t="shared" si="81"/>
        <v>295.8809</v>
      </c>
      <c r="J102" s="11">
        <f t="shared" si="82"/>
        <v>0.269480060410209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0.128917025192193</v>
      </c>
      <c r="P102" s="11">
        <f t="shared" si="85"/>
        <v>0.0347405677366966</v>
      </c>
      <c r="Q102" s="15">
        <f t="shared" si="86"/>
        <v>0.00451627380577055</v>
      </c>
      <c r="R102" s="11">
        <f t="shared" si="87"/>
        <v>0.0098696</v>
      </c>
      <c r="S102" s="16">
        <f t="shared" si="88"/>
        <v>0.457594411705698</v>
      </c>
      <c r="T102" s="3">
        <v>0.01</v>
      </c>
      <c r="U102" s="17">
        <f t="shared" si="89"/>
        <v>0.00457594411705698</v>
      </c>
      <c r="V102" s="16"/>
      <c r="W102" s="3"/>
      <c r="X102" s="17"/>
      <c r="Y102" s="18">
        <v>0.04</v>
      </c>
      <c r="Z102" s="3">
        <v>0.49</v>
      </c>
      <c r="AA102" s="19">
        <f t="shared" si="90"/>
        <v>0.0196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0.015</v>
      </c>
      <c r="AO102" s="3">
        <v>0.5</v>
      </c>
      <c r="AP102" s="3">
        <f t="shared" si="91"/>
        <v>0.0075</v>
      </c>
      <c r="AQ102" s="1">
        <f t="shared" si="92"/>
        <v>0.031675944117057</v>
      </c>
      <c r="AR102" s="24">
        <f t="shared" si="93"/>
        <v>7.592</v>
      </c>
      <c r="AS102" s="1">
        <f t="shared" si="94"/>
        <v>0.13</v>
      </c>
      <c r="AT102" s="2">
        <f t="shared" si="95"/>
        <v>10.625</v>
      </c>
      <c r="AU102" s="1">
        <f t="shared" si="96"/>
        <v>2225.52696804829</v>
      </c>
      <c r="AV102" s="1">
        <f>SUM(AU91:AU102)</f>
        <v>31350.9925643013</v>
      </c>
    </row>
    <row r="103" s="1" customFormat="1" ht="16.8" spans="1:46">
      <c r="A103" s="6"/>
      <c r="B103" s="6"/>
      <c r="C103" s="8">
        <v>12</v>
      </c>
      <c r="D103" s="9">
        <v>19.5403225806452</v>
      </c>
      <c r="E103" s="12">
        <f t="shared" si="97"/>
        <v>22.7309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134.758</v>
      </c>
      <c r="C107" s="8" t="s">
        <v>108</v>
      </c>
      <c r="D107" s="9">
        <v>18.9105806451613</v>
      </c>
      <c r="E107" s="8"/>
      <c r="F107" s="8"/>
      <c r="G107" s="6">
        <v>1</v>
      </c>
      <c r="H107" s="11">
        <f t="shared" ref="H107:H118" si="99">E108</f>
        <v>18.9105806451613</v>
      </c>
      <c r="I107" s="11">
        <f t="shared" ref="I107:I118" si="100">H107+273.15</f>
        <v>292.060580645161</v>
      </c>
      <c r="J107" s="11">
        <f t="shared" ref="J107:J118" si="101">EXP(($C$18*(I107-$C$16))/($C$19*I107*$C$16))</f>
        <v>0.175219869010626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0.531276279933014</v>
      </c>
      <c r="Q107" s="15">
        <f t="shared" ref="Q107:Q118" si="105">P107*$B$109</f>
        <v>0.154070121180574</v>
      </c>
      <c r="R107" s="11">
        <f t="shared" ref="R107:R118" si="106">L107*$B$109</f>
        <v>0.87929595</v>
      </c>
      <c r="S107" s="16">
        <f t="shared" ref="S107:S118" si="107">Q107/R107</f>
        <v>0.175219869010626</v>
      </c>
      <c r="T107" s="3">
        <v>0.27</v>
      </c>
      <c r="U107" s="17">
        <f t="shared" ref="U107:U118" si="108">S107*T107</f>
        <v>0.0473093646328691</v>
      </c>
      <c r="V107" s="3">
        <v>220.1</v>
      </c>
      <c r="W107" s="19">
        <v>12.1</v>
      </c>
      <c r="X107" s="19">
        <v>4.5</v>
      </c>
      <c r="Y107" s="19">
        <v>1.5</v>
      </c>
      <c r="Z107" s="19">
        <v>6.8</v>
      </c>
      <c r="AA107" s="3">
        <v>30.2</v>
      </c>
      <c r="AB107" s="2">
        <f t="shared" ref="AB107:AB118" si="109">U107*0.67*AD107+(V107+W107+X107+Y107+Z107+AA107)/1000</f>
        <v>0.284392209548166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35.8333333333333</v>
      </c>
      <c r="AF107" s="1">
        <f t="shared" ref="AF107:AF118" si="113">AE107*10000*AC107*AB107</f>
        <v>1144400.96603788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17.0167741935484</v>
      </c>
      <c r="E108" s="12">
        <f t="shared" ref="E108:E119" si="114">D107</f>
        <v>18.9105806451613</v>
      </c>
      <c r="F108" s="8" t="s">
        <v>109</v>
      </c>
      <c r="G108" s="6">
        <v>2</v>
      </c>
      <c r="H108" s="11">
        <f t="shared" si="99"/>
        <v>17.0167741935484</v>
      </c>
      <c r="I108" s="11">
        <f t="shared" si="100"/>
        <v>290.166774193548</v>
      </c>
      <c r="J108" s="11">
        <f t="shared" si="101"/>
        <v>0.140957114118622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5.53283372006699</v>
      </c>
      <c r="P108" s="11">
        <f t="shared" si="104"/>
        <v>0.779892274078842</v>
      </c>
      <c r="Q108" s="15">
        <f t="shared" si="105"/>
        <v>0.226168759482864</v>
      </c>
      <c r="R108" s="11">
        <f t="shared" si="106"/>
        <v>0.87929595</v>
      </c>
      <c r="S108" s="16">
        <f t="shared" si="107"/>
        <v>0.257215741165263</v>
      </c>
      <c r="T108" s="3">
        <v>0.27</v>
      </c>
      <c r="U108" s="17">
        <f t="shared" si="108"/>
        <v>0.0694482501146211</v>
      </c>
      <c r="V108" s="3">
        <v>220.1</v>
      </c>
      <c r="W108" s="19">
        <v>12.1</v>
      </c>
      <c r="X108" s="19">
        <v>4.5</v>
      </c>
      <c r="Y108" s="19">
        <v>1.5</v>
      </c>
      <c r="Z108" s="19">
        <v>6.8</v>
      </c>
      <c r="AA108" s="3">
        <v>30.2</v>
      </c>
      <c r="AB108" s="2">
        <f t="shared" si="109"/>
        <v>0.288693794997271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35.8333333333333</v>
      </c>
      <c r="AF108" s="1">
        <f t="shared" si="113"/>
        <v>1161710.64745029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20.3963928571428</v>
      </c>
      <c r="E109" s="12">
        <f t="shared" si="114"/>
        <v>17.0167741935484</v>
      </c>
      <c r="F109" s="8" t="s">
        <v>109</v>
      </c>
      <c r="G109" s="6">
        <v>3</v>
      </c>
      <c r="H109" s="11">
        <f t="shared" si="99"/>
        <v>20.3963928571428</v>
      </c>
      <c r="I109" s="11">
        <f t="shared" si="100"/>
        <v>293.546392857143</v>
      </c>
      <c r="J109" s="11">
        <f t="shared" si="101"/>
        <v>0.207428400672459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7.78499644598814</v>
      </c>
      <c r="P109" s="11">
        <f t="shared" si="104"/>
        <v>1.6148293620321</v>
      </c>
      <c r="Q109" s="15">
        <f t="shared" si="105"/>
        <v>0.468300514989309</v>
      </c>
      <c r="R109" s="11">
        <f t="shared" si="106"/>
        <v>0.87929595</v>
      </c>
      <c r="S109" s="16">
        <f t="shared" si="107"/>
        <v>0.532585775004774</v>
      </c>
      <c r="T109" s="3">
        <v>0.27</v>
      </c>
      <c r="U109" s="17">
        <f t="shared" si="108"/>
        <v>0.143798159251289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0.303139982342525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35.8333333333333</v>
      </c>
      <c r="AF109" s="1">
        <f t="shared" si="113"/>
        <v>1219842.44641812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23.6544838709677</v>
      </c>
      <c r="E110" s="12">
        <f t="shared" si="114"/>
        <v>20.3963928571428</v>
      </c>
      <c r="F110" s="8" t="s">
        <v>109</v>
      </c>
      <c r="G110" s="6">
        <v>4</v>
      </c>
      <c r="H110" s="11">
        <f t="shared" si="99"/>
        <v>23.6544838709677</v>
      </c>
      <c r="I110" s="11">
        <f t="shared" si="100"/>
        <v>296.804483870968</v>
      </c>
      <c r="J110" s="11">
        <f t="shared" si="101"/>
        <v>0.298537490848472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9.20222208395604</v>
      </c>
      <c r="P110" s="11">
        <f t="shared" si="104"/>
        <v>2.74720829117464</v>
      </c>
      <c r="Q110" s="15">
        <f t="shared" si="105"/>
        <v>0.796690404440644</v>
      </c>
      <c r="R110" s="11">
        <f t="shared" si="106"/>
        <v>0.87929595</v>
      </c>
      <c r="S110" s="16">
        <f t="shared" si="107"/>
        <v>0.906054900446936</v>
      </c>
      <c r="T110" s="3">
        <v>0.27</v>
      </c>
      <c r="U110" s="17">
        <f t="shared" si="108"/>
        <v>0.244634823120673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0.322732546132347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35.8333333333333</v>
      </c>
      <c r="AF110" s="1">
        <f t="shared" si="113"/>
        <v>1298683.38571057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25.7189666666667</v>
      </c>
      <c r="E111" s="12">
        <f t="shared" si="114"/>
        <v>23.6544838709677</v>
      </c>
      <c r="F111" s="8" t="s">
        <v>109</v>
      </c>
      <c r="G111" s="6">
        <v>5</v>
      </c>
      <c r="H111" s="11">
        <f t="shared" si="99"/>
        <v>25.7189666666667</v>
      </c>
      <c r="I111" s="11">
        <f t="shared" si="100"/>
        <v>298.868966666667</v>
      </c>
      <c r="J111" s="11">
        <f t="shared" si="101"/>
        <v>0.374467041059337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6.13226310314234</v>
      </c>
      <c r="O111" s="11">
        <f t="shared" si="115"/>
        <v>3.35480568963907</v>
      </c>
      <c r="P111" s="11">
        <f t="shared" si="104"/>
        <v>1.25626415992817</v>
      </c>
      <c r="Q111" s="15">
        <f t="shared" si="105"/>
        <v>0.36431660637917</v>
      </c>
      <c r="R111" s="11">
        <f t="shared" si="106"/>
        <v>0.87929595</v>
      </c>
      <c r="S111" s="16">
        <f t="shared" si="107"/>
        <v>0.414327629257441</v>
      </c>
      <c r="T111" s="3">
        <v>0.27</v>
      </c>
      <c r="U111" s="17">
        <f t="shared" si="108"/>
        <v>0.111868459899509</v>
      </c>
      <c r="V111" s="3">
        <v>229.1</v>
      </c>
      <c r="W111" s="19">
        <v>15.1</v>
      </c>
      <c r="X111" s="19">
        <v>6</v>
      </c>
      <c r="Y111" s="19">
        <v>3</v>
      </c>
      <c r="Z111" s="19">
        <v>7</v>
      </c>
      <c r="AA111" s="3">
        <v>30.2</v>
      </c>
      <c r="AB111" s="2">
        <f t="shared" si="109"/>
        <v>0.312136041758475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35.8333333333333</v>
      </c>
      <c r="AF111" s="1">
        <f t="shared" si="113"/>
        <v>1256042.80191486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28.5553225806452</v>
      </c>
      <c r="E112" s="12">
        <f t="shared" si="114"/>
        <v>25.7189666666667</v>
      </c>
      <c r="F112" s="8" t="s">
        <v>111</v>
      </c>
      <c r="G112" s="6">
        <v>6</v>
      </c>
      <c r="H112" s="11">
        <f t="shared" si="99"/>
        <v>28.5553225806452</v>
      </c>
      <c r="I112" s="11">
        <f t="shared" si="100"/>
        <v>301.705322580645</v>
      </c>
      <c r="J112" s="11">
        <f t="shared" si="101"/>
        <v>0.508659890263067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5.1305965297109</v>
      </c>
      <c r="P112" s="11">
        <f t="shared" si="104"/>
        <v>2.60972866778682</v>
      </c>
      <c r="Q112" s="15">
        <f t="shared" si="105"/>
        <v>0.756821313658177</v>
      </c>
      <c r="R112" s="11">
        <f t="shared" si="106"/>
        <v>0.87929595</v>
      </c>
      <c r="S112" s="16">
        <f t="shared" si="107"/>
        <v>0.860712839241642</v>
      </c>
      <c r="T112" s="3">
        <v>0.27</v>
      </c>
      <c r="U112" s="17">
        <f t="shared" si="108"/>
        <v>0.232392466595243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0.335553856259456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35.8333333333333</v>
      </c>
      <c r="AF112" s="1">
        <f t="shared" si="113"/>
        <v>1350276.64038743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28.9009333333333</v>
      </c>
      <c r="E113" s="12">
        <f t="shared" si="114"/>
        <v>28.5553225806452</v>
      </c>
      <c r="F113" s="8" t="s">
        <v>109</v>
      </c>
      <c r="G113" s="6">
        <v>7</v>
      </c>
      <c r="H113" s="11">
        <f t="shared" si="99"/>
        <v>28.9009333333333</v>
      </c>
      <c r="I113" s="11">
        <f t="shared" si="100"/>
        <v>302.050933333333</v>
      </c>
      <c r="J113" s="11">
        <f t="shared" si="101"/>
        <v>0.527794100582294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5.55292286192408</v>
      </c>
      <c r="P113" s="11">
        <f t="shared" si="104"/>
        <v>2.93079992751208</v>
      </c>
      <c r="Q113" s="15">
        <f t="shared" si="105"/>
        <v>0.849931978978503</v>
      </c>
      <c r="R113" s="11">
        <f t="shared" si="106"/>
        <v>0.87929595</v>
      </c>
      <c r="S113" s="16">
        <f t="shared" si="107"/>
        <v>0.966605133321157</v>
      </c>
      <c r="T113" s="3">
        <v>0.27</v>
      </c>
      <c r="U113" s="17">
        <f t="shared" si="108"/>
        <v>0.260983385996712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0.341109071899161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35.8333333333333</v>
      </c>
      <c r="AF113" s="1">
        <f t="shared" si="113"/>
        <v>1372630.95928642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28.4050967741935</v>
      </c>
      <c r="E114" s="12">
        <f t="shared" si="114"/>
        <v>28.9009333333333</v>
      </c>
      <c r="F114" s="8" t="s">
        <v>109</v>
      </c>
      <c r="G114" s="6">
        <v>8</v>
      </c>
      <c r="H114" s="11">
        <f t="shared" si="99"/>
        <v>28.4050967741935</v>
      </c>
      <c r="I114" s="11">
        <f t="shared" si="100"/>
        <v>301.555096774193</v>
      </c>
      <c r="J114" s="11">
        <f t="shared" si="101"/>
        <v>0.500547446252391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5.654177934412</v>
      </c>
      <c r="P114" s="11">
        <f t="shared" si="104"/>
        <v>2.83018432572655</v>
      </c>
      <c r="Q114" s="15">
        <f t="shared" si="105"/>
        <v>0.820753454460699</v>
      </c>
      <c r="R114" s="11">
        <f t="shared" si="106"/>
        <v>0.87929595</v>
      </c>
      <c r="S114" s="16">
        <f t="shared" si="107"/>
        <v>0.933421170040302</v>
      </c>
      <c r="T114" s="3">
        <v>0.27</v>
      </c>
      <c r="U114" s="17">
        <f t="shared" si="108"/>
        <v>0.252023715910882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0.339368208001484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35.8333333333333</v>
      </c>
      <c r="AF114" s="1">
        <f t="shared" si="113"/>
        <v>1365625.68185844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28.0728064516129</v>
      </c>
      <c r="E115" s="12">
        <f t="shared" si="114"/>
        <v>28.4050967741935</v>
      </c>
      <c r="F115" s="8" t="s">
        <v>109</v>
      </c>
      <c r="G115" s="6">
        <v>9</v>
      </c>
      <c r="H115" s="11">
        <f t="shared" si="99"/>
        <v>28.0728064516129</v>
      </c>
      <c r="I115" s="11">
        <f t="shared" si="100"/>
        <v>301.222806451613</v>
      </c>
      <c r="J115" s="11">
        <f t="shared" si="101"/>
        <v>0.483032346142827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5.85604860868545</v>
      </c>
      <c r="P115" s="11">
        <f t="shared" si="104"/>
        <v>2.82866089857977</v>
      </c>
      <c r="Q115" s="15">
        <f t="shared" si="105"/>
        <v>0.820311660588134</v>
      </c>
      <c r="R115" s="11">
        <f t="shared" si="106"/>
        <v>0.87929595</v>
      </c>
      <c r="S115" s="16">
        <f t="shared" si="107"/>
        <v>0.932918729567825</v>
      </c>
      <c r="T115" s="3">
        <v>0.27</v>
      </c>
      <c r="U115" s="17">
        <f t="shared" si="108"/>
        <v>0.251888056983313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0.339341849471858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35.8333333333333</v>
      </c>
      <c r="AF115" s="1">
        <f t="shared" si="113"/>
        <v>1365519.61451286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27.0720333333333</v>
      </c>
      <c r="E116" s="12">
        <f t="shared" si="114"/>
        <v>28.0728064516129</v>
      </c>
      <c r="F116" s="8" t="s">
        <v>109</v>
      </c>
      <c r="G116" s="6">
        <v>10</v>
      </c>
      <c r="H116" s="11">
        <f t="shared" si="99"/>
        <v>27.0720333333333</v>
      </c>
      <c r="I116" s="11">
        <f t="shared" si="100"/>
        <v>300.222033333333</v>
      </c>
      <c r="J116" s="11">
        <f t="shared" si="101"/>
        <v>0.433691174598408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6.05944271010568</v>
      </c>
      <c r="P116" s="11">
        <f t="shared" si="104"/>
        <v>2.62792682635749</v>
      </c>
      <c r="Q116" s="15">
        <f t="shared" si="105"/>
        <v>0.762098779643673</v>
      </c>
      <c r="R116" s="11">
        <f t="shared" si="106"/>
        <v>0.87929595</v>
      </c>
      <c r="S116" s="16">
        <f t="shared" si="107"/>
        <v>0.866714761558577</v>
      </c>
      <c r="T116" s="3">
        <v>0.27</v>
      </c>
      <c r="U116" s="17">
        <f t="shared" si="108"/>
        <v>0.234012985620816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0.335868723106125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35.8333333333333</v>
      </c>
      <c r="AF116" s="1">
        <f t="shared" si="113"/>
        <v>1351543.67201278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24.8175806451613</v>
      </c>
      <c r="E117" s="12">
        <f t="shared" si="114"/>
        <v>27.0720333333333</v>
      </c>
      <c r="F117" s="8" t="s">
        <v>109</v>
      </c>
      <c r="G117" s="6">
        <v>11</v>
      </c>
      <c r="H117" s="11">
        <f t="shared" si="99"/>
        <v>24.8175806451613</v>
      </c>
      <c r="I117" s="11">
        <f t="shared" si="100"/>
        <v>297.967580645161</v>
      </c>
      <c r="J117" s="11">
        <f t="shared" si="101"/>
        <v>0.339321903930551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3.25994008956078</v>
      </c>
      <c r="O117" s="11">
        <f t="shared" si="115"/>
        <v>3.20363079418741</v>
      </c>
      <c r="P117" s="11">
        <f t="shared" si="104"/>
        <v>1.08706210057422</v>
      </c>
      <c r="Q117" s="15">
        <f t="shared" si="105"/>
        <v>0.315248009166522</v>
      </c>
      <c r="R117" s="11">
        <f t="shared" si="106"/>
        <v>0.87929595</v>
      </c>
      <c r="S117" s="16">
        <f t="shared" si="107"/>
        <v>0.358523212993899</v>
      </c>
      <c r="T117" s="3">
        <v>0.27</v>
      </c>
      <c r="U117" s="17">
        <f t="shared" si="108"/>
        <v>0.0968012675083526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0.294008486276873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35.8333333333333</v>
      </c>
      <c r="AF117" s="1">
        <f t="shared" si="113"/>
        <v>1183097.09064517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22.7309</v>
      </c>
      <c r="E118" s="12">
        <f t="shared" si="114"/>
        <v>24.8175806451613</v>
      </c>
      <c r="F118" s="8" t="s">
        <v>111</v>
      </c>
      <c r="G118" s="6">
        <v>12</v>
      </c>
      <c r="H118" s="11">
        <f t="shared" si="99"/>
        <v>22.7309</v>
      </c>
      <c r="I118" s="11">
        <f t="shared" si="100"/>
        <v>295.8809</v>
      </c>
      <c r="J118" s="11">
        <f t="shared" si="101"/>
        <v>0.269480060410209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5.14862369361319</v>
      </c>
      <c r="P118" s="11">
        <f t="shared" si="104"/>
        <v>1.38745142398432</v>
      </c>
      <c r="Q118" s="15">
        <f t="shared" si="105"/>
        <v>0.402360912955453</v>
      </c>
      <c r="R118" s="11">
        <f t="shared" si="106"/>
        <v>0.87929595</v>
      </c>
      <c r="S118" s="16">
        <f t="shared" si="107"/>
        <v>0.457594411705698</v>
      </c>
      <c r="T118" s="3">
        <v>0.27</v>
      </c>
      <c r="U118" s="17">
        <f t="shared" si="108"/>
        <v>0.123550491160538</v>
      </c>
      <c r="V118" s="3">
        <v>220.1</v>
      </c>
      <c r="W118" s="19">
        <v>12.1</v>
      </c>
      <c r="X118" s="19">
        <v>4.5</v>
      </c>
      <c r="Y118" s="19">
        <v>1.5</v>
      </c>
      <c r="Z118" s="19">
        <v>6.8</v>
      </c>
      <c r="AA118" s="3">
        <v>30.2</v>
      </c>
      <c r="AB118" s="2">
        <f t="shared" si="109"/>
        <v>0.299205860432493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35.8333333333333</v>
      </c>
      <c r="AF118" s="1">
        <f t="shared" si="113"/>
        <v>1204011.44696316</v>
      </c>
      <c r="AG118" s="1">
        <f>SUM(AF107:AF118)</f>
        <v>15273385.353198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19.5403225806452</v>
      </c>
      <c r="E119" s="12">
        <f t="shared" si="114"/>
        <v>22.7309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18.9105806451613</v>
      </c>
      <c r="E123" s="8"/>
      <c r="F123" s="8"/>
      <c r="G123" s="6">
        <v>1</v>
      </c>
      <c r="H123" s="11">
        <f t="shared" ref="H123:H134" si="116">E124</f>
        <v>18.9105806451613</v>
      </c>
      <c r="I123" s="11">
        <f t="shared" ref="I123:I134" si="117">H123+273.15</f>
        <v>292.060580645161</v>
      </c>
      <c r="J123" s="11">
        <f t="shared" ref="J123:J134" si="118">EXP(($C$18*(I123-$C$16))/($C$19*I123*$C$16))</f>
        <v>0.175219869010626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0.0913281001257186</v>
      </c>
      <c r="Q123" s="15">
        <f t="shared" ref="Q123:Q134" si="122">P123*$B$125</f>
        <v>0.0237453060326868</v>
      </c>
      <c r="R123" s="11">
        <f t="shared" ref="R123:R134" si="123">L123*$B$125</f>
        <v>0.1355172</v>
      </c>
      <c r="S123" s="16">
        <f t="shared" ref="S123:S134" si="124">Q123/R123</f>
        <v>0.175219869010626</v>
      </c>
      <c r="T123" s="3">
        <v>0.01</v>
      </c>
      <c r="U123" s="17">
        <f t="shared" ref="U123:U134" si="125">S123*T123</f>
        <v>0.00175219869010626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0.005</v>
      </c>
      <c r="AF123" s="3">
        <v>0.49</v>
      </c>
      <c r="AG123" s="17">
        <f t="shared" ref="AG123:AG134" si="126">AF123*AE123</f>
        <v>0.00245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0.015</v>
      </c>
      <c r="AR123" s="3">
        <v>0.5</v>
      </c>
      <c r="AS123" s="3">
        <f t="shared" ref="AS123:AS134" si="127">AR123*AQ123</f>
        <v>0.0075</v>
      </c>
      <c r="AT123" s="2">
        <f t="shared" ref="AT123:AT134" si="128">(AS123+AM123+AD123+AA123+U123+X123+AG123+AJ123+AP123)</f>
        <v>0.0117021986901063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0.8</v>
      </c>
      <c r="AX123" s="1">
        <f t="shared" ref="AX123:AX134" si="132">AW123*10000*AV123*0.67*AU123*AT123</f>
        <v>850.015171375201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17.0167741935484</v>
      </c>
      <c r="E124" s="12">
        <f t="shared" ref="E124:E135" si="133">D123</f>
        <v>18.9105806451613</v>
      </c>
      <c r="F124" s="8" t="s">
        <v>109</v>
      </c>
      <c r="G124" s="6">
        <v>2</v>
      </c>
      <c r="H124" s="11">
        <f t="shared" si="116"/>
        <v>17.0167741935484</v>
      </c>
      <c r="I124" s="11">
        <f t="shared" si="117"/>
        <v>290.166774193548</v>
      </c>
      <c r="J124" s="11">
        <f t="shared" si="118"/>
        <v>0.140957114118622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0.951111899874281</v>
      </c>
      <c r="P124" s="11">
        <f t="shared" si="121"/>
        <v>0.134065988610159</v>
      </c>
      <c r="Q124" s="15">
        <f t="shared" si="122"/>
        <v>0.0348571570386412</v>
      </c>
      <c r="R124" s="11">
        <f t="shared" si="123"/>
        <v>0.1355172</v>
      </c>
      <c r="S124" s="16">
        <f t="shared" si="124"/>
        <v>0.257215741165263</v>
      </c>
      <c r="T124" s="3">
        <v>0.01</v>
      </c>
      <c r="U124" s="17">
        <f t="shared" si="125"/>
        <v>0.00257215741165263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0.005</v>
      </c>
      <c r="AF124" s="3">
        <v>0.49</v>
      </c>
      <c r="AG124" s="17">
        <f t="shared" si="126"/>
        <v>0.00245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0.015</v>
      </c>
      <c r="AR124" s="3">
        <v>0.5</v>
      </c>
      <c r="AS124" s="3">
        <f t="shared" si="127"/>
        <v>0.0075</v>
      </c>
      <c r="AT124" s="2">
        <f t="shared" si="128"/>
        <v>0.0125221574116526</v>
      </c>
      <c r="AU124" s="24">
        <f t="shared" si="129"/>
        <v>52.122</v>
      </c>
      <c r="AV124" s="1">
        <f t="shared" si="130"/>
        <v>0.26</v>
      </c>
      <c r="AW124" s="2">
        <f t="shared" si="131"/>
        <v>0.8</v>
      </c>
      <c r="AX124" s="1">
        <f t="shared" si="132"/>
        <v>909.574692767117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20.3963928571428</v>
      </c>
      <c r="E125" s="12">
        <f t="shared" si="133"/>
        <v>17.0167741935484</v>
      </c>
      <c r="F125" s="8" t="s">
        <v>109</v>
      </c>
      <c r="G125" s="6">
        <v>3</v>
      </c>
      <c r="H125" s="11">
        <f t="shared" si="116"/>
        <v>20.3963928571428</v>
      </c>
      <c r="I125" s="11">
        <f t="shared" si="117"/>
        <v>293.546392857143</v>
      </c>
      <c r="J125" s="11">
        <f t="shared" si="118"/>
        <v>0.207428400672459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1.33826591126412</v>
      </c>
      <c r="P125" s="11">
        <f t="shared" si="121"/>
        <v>0.277594357647988</v>
      </c>
      <c r="Q125" s="15">
        <f t="shared" si="122"/>
        <v>0.072174532988477</v>
      </c>
      <c r="R125" s="11">
        <f t="shared" si="123"/>
        <v>0.1355172</v>
      </c>
      <c r="S125" s="16">
        <f t="shared" si="124"/>
        <v>0.532585775004774</v>
      </c>
      <c r="T125" s="3">
        <v>0.01</v>
      </c>
      <c r="U125" s="17">
        <f t="shared" si="125"/>
        <v>0.00532585775004774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0.0152758577500477</v>
      </c>
      <c r="AU125" s="24">
        <f t="shared" si="129"/>
        <v>52.122</v>
      </c>
      <c r="AV125" s="1">
        <f t="shared" si="130"/>
        <v>0.26</v>
      </c>
      <c r="AW125" s="2">
        <f t="shared" si="131"/>
        <v>0.8</v>
      </c>
      <c r="AX125" s="1">
        <f t="shared" si="132"/>
        <v>1109.59582785824</v>
      </c>
    </row>
    <row r="126" s="1" customFormat="1" ht="16.8" spans="1:50">
      <c r="A126" s="6"/>
      <c r="B126" s="6"/>
      <c r="C126" s="8">
        <v>3</v>
      </c>
      <c r="D126" s="9">
        <v>23.6544838709677</v>
      </c>
      <c r="E126" s="12">
        <f t="shared" si="133"/>
        <v>20.3963928571428</v>
      </c>
      <c r="F126" s="8" t="s">
        <v>109</v>
      </c>
      <c r="G126" s="6">
        <v>4</v>
      </c>
      <c r="H126" s="11">
        <f t="shared" si="116"/>
        <v>23.6544838709677</v>
      </c>
      <c r="I126" s="11">
        <f t="shared" si="117"/>
        <v>296.804483870968</v>
      </c>
      <c r="J126" s="11">
        <f t="shared" si="118"/>
        <v>0.298537490848472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1.58189155361613</v>
      </c>
      <c r="P126" s="11">
        <f t="shared" si="121"/>
        <v>0.472253935210952</v>
      </c>
      <c r="Q126" s="15">
        <f t="shared" si="122"/>
        <v>0.122786023154848</v>
      </c>
      <c r="R126" s="11">
        <f t="shared" si="123"/>
        <v>0.1355172</v>
      </c>
      <c r="S126" s="16">
        <f t="shared" si="124"/>
        <v>0.906054900446936</v>
      </c>
      <c r="T126" s="3">
        <v>0.01</v>
      </c>
      <c r="U126" s="17">
        <f t="shared" si="125"/>
        <v>0.00906054900446936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0.0190105490044694</v>
      </c>
      <c r="AU126" s="24">
        <f t="shared" si="129"/>
        <v>52.122</v>
      </c>
      <c r="AV126" s="1">
        <f t="shared" si="130"/>
        <v>0.26</v>
      </c>
      <c r="AW126" s="2">
        <f t="shared" si="131"/>
        <v>0.8</v>
      </c>
      <c r="AX126" s="1">
        <f t="shared" si="132"/>
        <v>1380.87341514998</v>
      </c>
    </row>
    <row r="127" s="1" customFormat="1" ht="16.8" spans="1:50">
      <c r="A127" s="6"/>
      <c r="B127" s="6"/>
      <c r="C127" s="8">
        <v>4</v>
      </c>
      <c r="D127" s="9">
        <v>25.7189666666667</v>
      </c>
      <c r="E127" s="12">
        <f t="shared" si="133"/>
        <v>23.6544838709677</v>
      </c>
      <c r="F127" s="8" t="s">
        <v>109</v>
      </c>
      <c r="G127" s="6">
        <v>5</v>
      </c>
      <c r="H127" s="11">
        <f t="shared" si="116"/>
        <v>25.7189666666667</v>
      </c>
      <c r="I127" s="11">
        <f t="shared" si="117"/>
        <v>298.868966666667</v>
      </c>
      <c r="J127" s="11">
        <f t="shared" si="118"/>
        <v>0.374467041059337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1.05415573748492</v>
      </c>
      <c r="O127" s="11">
        <f t="shared" si="134"/>
        <v>0.576701880920259</v>
      </c>
      <c r="P127" s="11">
        <f t="shared" si="121"/>
        <v>0.215955846921564</v>
      </c>
      <c r="Q127" s="15">
        <f t="shared" si="122"/>
        <v>0.0561485201996065</v>
      </c>
      <c r="R127" s="11">
        <f t="shared" si="123"/>
        <v>0.1355172</v>
      </c>
      <c r="S127" s="16">
        <f t="shared" si="124"/>
        <v>0.414327629257441</v>
      </c>
      <c r="T127" s="3">
        <v>0.01</v>
      </c>
      <c r="U127" s="17">
        <f t="shared" si="125"/>
        <v>0.00414327629257441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0.01</v>
      </c>
      <c r="AF127" s="3">
        <v>0.49</v>
      </c>
      <c r="AG127" s="17">
        <f t="shared" si="126"/>
        <v>0.0049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0.0190432762925744</v>
      </c>
      <c r="AU127" s="24">
        <f t="shared" si="129"/>
        <v>52.122</v>
      </c>
      <c r="AV127" s="1">
        <f t="shared" si="130"/>
        <v>0.26</v>
      </c>
      <c r="AW127" s="2">
        <f t="shared" si="131"/>
        <v>0.8</v>
      </c>
      <c r="AX127" s="1">
        <f t="shared" si="132"/>
        <v>1383.25063434989</v>
      </c>
    </row>
    <row r="128" s="1" customFormat="1" ht="16.8" spans="1:50">
      <c r="A128" s="6"/>
      <c r="B128" s="6"/>
      <c r="C128" s="8">
        <v>5</v>
      </c>
      <c r="D128" s="9">
        <v>28.5553225806452</v>
      </c>
      <c r="E128" s="12">
        <f t="shared" si="133"/>
        <v>25.7189666666667</v>
      </c>
      <c r="F128" s="8" t="s">
        <v>111</v>
      </c>
      <c r="G128" s="6">
        <v>6</v>
      </c>
      <c r="H128" s="11">
        <f t="shared" si="116"/>
        <v>28.5553225806452</v>
      </c>
      <c r="I128" s="11">
        <f t="shared" si="117"/>
        <v>301.705322580645</v>
      </c>
      <c r="J128" s="11">
        <f t="shared" si="118"/>
        <v>0.508659890263067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0.881966033998696</v>
      </c>
      <c r="P128" s="11">
        <f t="shared" si="121"/>
        <v>0.448620746069529</v>
      </c>
      <c r="Q128" s="15">
        <f t="shared" si="122"/>
        <v>0.116641393978077</v>
      </c>
      <c r="R128" s="11">
        <f t="shared" si="123"/>
        <v>0.1355172</v>
      </c>
      <c r="S128" s="16">
        <f t="shared" si="124"/>
        <v>0.860712839241642</v>
      </c>
      <c r="T128" s="3">
        <v>0.01</v>
      </c>
      <c r="U128" s="17">
        <f t="shared" si="125"/>
        <v>0.00860712839241642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0.0235071283924164</v>
      </c>
      <c r="AU128" s="24">
        <f t="shared" si="129"/>
        <v>52.122</v>
      </c>
      <c r="AV128" s="1">
        <f t="shared" si="130"/>
        <v>0.26</v>
      </c>
      <c r="AW128" s="2">
        <f t="shared" si="131"/>
        <v>0.8</v>
      </c>
      <c r="AX128" s="1">
        <f t="shared" si="132"/>
        <v>1707.4924378025</v>
      </c>
    </row>
    <row r="129" s="1" customFormat="1" ht="16.8" spans="1:50">
      <c r="A129" s="6"/>
      <c r="B129" s="6"/>
      <c r="C129" s="8">
        <v>6</v>
      </c>
      <c r="D129" s="9">
        <v>28.9009333333333</v>
      </c>
      <c r="E129" s="12">
        <f t="shared" si="133"/>
        <v>28.5553225806452</v>
      </c>
      <c r="F129" s="8" t="s">
        <v>109</v>
      </c>
      <c r="G129" s="6">
        <v>7</v>
      </c>
      <c r="H129" s="11">
        <f t="shared" si="116"/>
        <v>28.9009333333333</v>
      </c>
      <c r="I129" s="11">
        <f t="shared" si="117"/>
        <v>302.050933333333</v>
      </c>
      <c r="J129" s="11">
        <f t="shared" si="118"/>
        <v>0.527794100582294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0.954565287929167</v>
      </c>
      <c r="P129" s="11">
        <f t="shared" si="121"/>
        <v>0.503813927589653</v>
      </c>
      <c r="Q129" s="15">
        <f t="shared" si="122"/>
        <v>0.13099162117331</v>
      </c>
      <c r="R129" s="11">
        <f t="shared" si="123"/>
        <v>0.1355172</v>
      </c>
      <c r="S129" s="16">
        <f t="shared" si="124"/>
        <v>0.966605133321157</v>
      </c>
      <c r="T129" s="3">
        <v>0.01</v>
      </c>
      <c r="U129" s="17">
        <f t="shared" si="125"/>
        <v>0.00966605133321157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0.0245660513332116</v>
      </c>
      <c r="AU129" s="24">
        <f t="shared" si="129"/>
        <v>52.122</v>
      </c>
      <c r="AV129" s="1">
        <f t="shared" si="130"/>
        <v>0.26</v>
      </c>
      <c r="AW129" s="2">
        <f t="shared" si="131"/>
        <v>0.8</v>
      </c>
      <c r="AX129" s="1">
        <f t="shared" si="132"/>
        <v>1784.40965556894</v>
      </c>
    </row>
    <row r="130" s="1" customFormat="1" ht="16.8" spans="1:50">
      <c r="A130" s="6"/>
      <c r="B130" s="6"/>
      <c r="C130" s="8">
        <v>7</v>
      </c>
      <c r="D130" s="9">
        <v>28.4050967741935</v>
      </c>
      <c r="E130" s="12">
        <f t="shared" si="133"/>
        <v>28.9009333333333</v>
      </c>
      <c r="F130" s="8" t="s">
        <v>109</v>
      </c>
      <c r="G130" s="6">
        <v>8</v>
      </c>
      <c r="H130" s="11">
        <f t="shared" si="116"/>
        <v>28.4050967741935</v>
      </c>
      <c r="I130" s="11">
        <f t="shared" si="117"/>
        <v>301.555096774193</v>
      </c>
      <c r="J130" s="11">
        <f t="shared" si="118"/>
        <v>0.500547446252391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0.971971360339514</v>
      </c>
      <c r="P130" s="11">
        <f t="shared" si="121"/>
        <v>0.486517782248407</v>
      </c>
      <c r="Q130" s="15">
        <f t="shared" si="122"/>
        <v>0.126494623384586</v>
      </c>
      <c r="R130" s="11">
        <f t="shared" si="123"/>
        <v>0.1355172</v>
      </c>
      <c r="S130" s="16">
        <f t="shared" si="124"/>
        <v>0.933421170040303</v>
      </c>
      <c r="T130" s="3">
        <v>0.01</v>
      </c>
      <c r="U130" s="17">
        <f t="shared" si="125"/>
        <v>0.00933421170040303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0.024234211700403</v>
      </c>
      <c r="AU130" s="24">
        <f t="shared" si="129"/>
        <v>52.122</v>
      </c>
      <c r="AV130" s="1">
        <f t="shared" si="130"/>
        <v>0.26</v>
      </c>
      <c r="AW130" s="2">
        <f t="shared" si="131"/>
        <v>0.8</v>
      </c>
      <c r="AX130" s="1">
        <f t="shared" si="132"/>
        <v>1760.30574742138</v>
      </c>
    </row>
    <row r="131" s="1" customFormat="1" ht="16.8" spans="1:50">
      <c r="A131" s="6"/>
      <c r="B131" s="6"/>
      <c r="C131" s="8">
        <v>8</v>
      </c>
      <c r="D131" s="9">
        <v>28.0728064516129</v>
      </c>
      <c r="E131" s="12">
        <f t="shared" si="133"/>
        <v>28.4050967741935</v>
      </c>
      <c r="F131" s="8" t="s">
        <v>109</v>
      </c>
      <c r="G131" s="6">
        <v>9</v>
      </c>
      <c r="H131" s="11">
        <f t="shared" si="116"/>
        <v>28.0728064516129</v>
      </c>
      <c r="I131" s="11">
        <f t="shared" si="117"/>
        <v>301.222806451613</v>
      </c>
      <c r="J131" s="11">
        <f t="shared" si="118"/>
        <v>0.483032346142827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1.00667357809111</v>
      </c>
      <c r="P131" s="11">
        <f t="shared" si="121"/>
        <v>0.486255900225342</v>
      </c>
      <c r="Q131" s="15">
        <f t="shared" si="122"/>
        <v>0.126426534058589</v>
      </c>
      <c r="R131" s="11">
        <f t="shared" si="123"/>
        <v>0.1355172</v>
      </c>
      <c r="S131" s="16">
        <f t="shared" si="124"/>
        <v>0.932918729567825</v>
      </c>
      <c r="T131" s="3">
        <v>0.01</v>
      </c>
      <c r="U131" s="17">
        <f t="shared" si="125"/>
        <v>0.00932918729567825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0.0242291872956783</v>
      </c>
      <c r="AU131" s="24">
        <f t="shared" si="129"/>
        <v>52.122</v>
      </c>
      <c r="AV131" s="1">
        <f t="shared" si="130"/>
        <v>0.26</v>
      </c>
      <c r="AW131" s="2">
        <f t="shared" si="131"/>
        <v>0.8</v>
      </c>
      <c r="AX131" s="1">
        <f t="shared" si="132"/>
        <v>1759.94078863404</v>
      </c>
    </row>
    <row r="132" s="1" customFormat="1" ht="16.8" spans="1:50">
      <c r="A132" s="6"/>
      <c r="B132" s="6"/>
      <c r="C132" s="8">
        <v>9</v>
      </c>
      <c r="D132" s="9">
        <v>27.0720333333333</v>
      </c>
      <c r="E132" s="12">
        <f t="shared" si="133"/>
        <v>28.0728064516129</v>
      </c>
      <c r="F132" s="8" t="s">
        <v>109</v>
      </c>
      <c r="G132" s="6">
        <v>10</v>
      </c>
      <c r="H132" s="11">
        <f t="shared" si="116"/>
        <v>27.0720333333333</v>
      </c>
      <c r="I132" s="11">
        <f t="shared" si="117"/>
        <v>300.222033333333</v>
      </c>
      <c r="J132" s="11">
        <f t="shared" si="118"/>
        <v>0.433691174598408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1.04163767786577</v>
      </c>
      <c r="P132" s="11">
        <f t="shared" si="121"/>
        <v>0.451749068019562</v>
      </c>
      <c r="Q132" s="15">
        <f t="shared" si="122"/>
        <v>0.117454757685086</v>
      </c>
      <c r="R132" s="11">
        <f t="shared" si="123"/>
        <v>0.1355172</v>
      </c>
      <c r="S132" s="16">
        <f t="shared" si="124"/>
        <v>0.866714761558578</v>
      </c>
      <c r="T132" s="3">
        <v>0.01</v>
      </c>
      <c r="U132" s="17">
        <f t="shared" si="125"/>
        <v>0.00866714761558578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0.01</v>
      </c>
      <c r="AF132" s="3">
        <v>0.49</v>
      </c>
      <c r="AG132" s="17">
        <f t="shared" si="126"/>
        <v>0.0049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0.02</v>
      </c>
      <c r="AR132" s="3">
        <v>0.5</v>
      </c>
      <c r="AS132" s="3">
        <f t="shared" si="127"/>
        <v>0.01</v>
      </c>
      <c r="AT132" s="2">
        <f t="shared" si="128"/>
        <v>0.0235671476155858</v>
      </c>
      <c r="AU132" s="24">
        <f t="shared" si="129"/>
        <v>52.122</v>
      </c>
      <c r="AV132" s="1">
        <f t="shared" si="130"/>
        <v>0.26</v>
      </c>
      <c r="AW132" s="2">
        <f t="shared" si="131"/>
        <v>0.8</v>
      </c>
      <c r="AX132" s="1">
        <f t="shared" si="132"/>
        <v>1711.85206727206</v>
      </c>
    </row>
    <row r="133" s="1" customFormat="1" ht="16.8" spans="1:50">
      <c r="A133" s="6"/>
      <c r="B133" s="6"/>
      <c r="C133" s="8">
        <v>10</v>
      </c>
      <c r="D133" s="9">
        <v>24.8175806451613</v>
      </c>
      <c r="E133" s="12">
        <f t="shared" si="133"/>
        <v>27.0720333333333</v>
      </c>
      <c r="F133" s="8" t="s">
        <v>109</v>
      </c>
      <c r="G133" s="6">
        <v>11</v>
      </c>
      <c r="H133" s="11">
        <f t="shared" si="116"/>
        <v>24.8175806451613</v>
      </c>
      <c r="I133" s="11">
        <f t="shared" si="117"/>
        <v>297.967580645161</v>
      </c>
      <c r="J133" s="11">
        <f t="shared" si="118"/>
        <v>0.339321903930551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0.560394179353894</v>
      </c>
      <c r="O133" s="11">
        <f t="shared" si="134"/>
        <v>0.55071443049231</v>
      </c>
      <c r="P133" s="11">
        <f t="shared" si="121"/>
        <v>0.18686946907668</v>
      </c>
      <c r="Q133" s="15">
        <f t="shared" si="122"/>
        <v>0.0485860619599368</v>
      </c>
      <c r="R133" s="11">
        <f t="shared" si="123"/>
        <v>0.1355172</v>
      </c>
      <c r="S133" s="16">
        <f t="shared" si="124"/>
        <v>0.358523212993899</v>
      </c>
      <c r="T133" s="3">
        <v>0.01</v>
      </c>
      <c r="U133" s="17">
        <f t="shared" si="125"/>
        <v>0.00358523212993899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0.013535232129939</v>
      </c>
      <c r="AU133" s="24">
        <f t="shared" si="129"/>
        <v>52.122</v>
      </c>
      <c r="AV133" s="1">
        <f t="shared" si="130"/>
        <v>0.26</v>
      </c>
      <c r="AW133" s="2">
        <f t="shared" si="131"/>
        <v>0.8</v>
      </c>
      <c r="AX133" s="1">
        <f t="shared" si="132"/>
        <v>983.161623145262</v>
      </c>
    </row>
    <row r="134" s="1" customFormat="1" ht="16.8" spans="1:51">
      <c r="A134" s="6"/>
      <c r="B134" s="6"/>
      <c r="C134" s="8">
        <v>11</v>
      </c>
      <c r="D134" s="9">
        <v>22.7309</v>
      </c>
      <c r="E134" s="12">
        <f t="shared" si="133"/>
        <v>24.8175806451613</v>
      </c>
      <c r="F134" s="8" t="s">
        <v>111</v>
      </c>
      <c r="G134" s="6">
        <v>12</v>
      </c>
      <c r="H134" s="11">
        <f t="shared" si="116"/>
        <v>22.7309</v>
      </c>
      <c r="I134" s="11">
        <f t="shared" si="117"/>
        <v>295.8809</v>
      </c>
      <c r="J134" s="11">
        <f t="shared" si="118"/>
        <v>0.269480060410209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0.885064961415631</v>
      </c>
      <c r="P134" s="11">
        <f t="shared" si="121"/>
        <v>0.238507359269244</v>
      </c>
      <c r="Q134" s="15">
        <f t="shared" si="122"/>
        <v>0.0620119134100034</v>
      </c>
      <c r="R134" s="11">
        <f t="shared" si="123"/>
        <v>0.1355172</v>
      </c>
      <c r="S134" s="16">
        <f t="shared" si="124"/>
        <v>0.457594411705698</v>
      </c>
      <c r="T134" s="3">
        <v>0.01</v>
      </c>
      <c r="U134" s="17">
        <f t="shared" si="125"/>
        <v>0.00457594411705698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0.015</v>
      </c>
      <c r="AR134" s="3">
        <v>0.5</v>
      </c>
      <c r="AS134" s="3">
        <f t="shared" si="127"/>
        <v>0.0075</v>
      </c>
      <c r="AT134" s="2">
        <f t="shared" si="128"/>
        <v>0.014525944117057</v>
      </c>
      <c r="AU134" s="24">
        <f t="shared" si="129"/>
        <v>52.122</v>
      </c>
      <c r="AV134" s="1">
        <f t="shared" si="130"/>
        <v>0.26</v>
      </c>
      <c r="AW134" s="2">
        <f t="shared" si="131"/>
        <v>0.8</v>
      </c>
      <c r="AX134" s="1">
        <f t="shared" si="132"/>
        <v>1055.12418691762</v>
      </c>
      <c r="AY134" s="1">
        <f>SUM(AX123:AX134)</f>
        <v>16395.5962482622</v>
      </c>
    </row>
    <row r="135" s="1" customFormat="1" ht="16.8" spans="1:46">
      <c r="A135" s="6"/>
      <c r="B135" s="6"/>
      <c r="C135" s="8">
        <v>12</v>
      </c>
      <c r="D135" s="9">
        <v>19.5403225806452</v>
      </c>
      <c r="E135" s="12">
        <f t="shared" si="133"/>
        <v>22.7309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18.9105806451613</v>
      </c>
      <c r="E139" s="8"/>
      <c r="F139" s="8"/>
      <c r="G139" s="6">
        <v>1</v>
      </c>
      <c r="H139" s="11">
        <f t="shared" ref="H139:H150" si="135">E140</f>
        <v>18.9105806451613</v>
      </c>
      <c r="I139" s="11">
        <f t="shared" ref="I139:I150" si="136">H139+273.15</f>
        <v>292.060580645161</v>
      </c>
      <c r="J139" s="11">
        <f t="shared" ref="J139:J150" si="137">EXP(($C$18*(I139-$C$16))/($C$19*I139*$C$16))</f>
        <v>0.175219869010626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0.0498850967073253</v>
      </c>
      <c r="Q139" s="15">
        <f t="shared" ref="Q139:Q150" si="141">P139*$B$125</f>
        <v>0.0129701251439046</v>
      </c>
      <c r="R139" s="11">
        <f t="shared" ref="R139:R150" si="142">L139*$B$125</f>
        <v>0.074022</v>
      </c>
      <c r="S139" s="16">
        <f t="shared" ref="S139:S150" si="143">Q139/R139</f>
        <v>0.175219869010626</v>
      </c>
      <c r="T139" s="3">
        <v>0.01</v>
      </c>
      <c r="U139" s="17">
        <f t="shared" ref="U139:U150" si="144">S139*T139</f>
        <v>0.00175219869010626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0.005</v>
      </c>
      <c r="AF139" s="3">
        <v>0.49</v>
      </c>
      <c r="AG139" s="17">
        <f t="shared" ref="AG139:AG150" si="145">AF139*AE139</f>
        <v>0.00245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0.015</v>
      </c>
      <c r="AR139" s="3">
        <v>0.5</v>
      </c>
      <c r="AS139" s="3">
        <f t="shared" ref="AS139:AS150" si="146">AR139*AQ139</f>
        <v>0.0075</v>
      </c>
      <c r="AT139" s="2">
        <f t="shared" ref="AT139:AT150" si="147">(AS139+AM139+AD139+AA139+U139+X139+AG139+AJ139+AP139)</f>
        <v>0.0117021986901063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17.0167741935484</v>
      </c>
      <c r="E140" s="12">
        <f t="shared" ref="E140:E151" si="154">D139</f>
        <v>18.9105806451613</v>
      </c>
      <c r="F140" s="8" t="s">
        <v>109</v>
      </c>
      <c r="G140" s="6">
        <v>2</v>
      </c>
      <c r="H140" s="11">
        <f t="shared" si="135"/>
        <v>17.0167741935484</v>
      </c>
      <c r="I140" s="11">
        <f t="shared" si="136"/>
        <v>290.166774193548</v>
      </c>
      <c r="J140" s="11">
        <f t="shared" si="137"/>
        <v>0.140957114118622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0.519514903292675</v>
      </c>
      <c r="P140" s="11">
        <f t="shared" si="140"/>
        <v>0.0732293215097504</v>
      </c>
      <c r="Q140" s="15">
        <f t="shared" si="141"/>
        <v>0.0190396235925351</v>
      </c>
      <c r="R140" s="11">
        <f t="shared" si="142"/>
        <v>0.074022</v>
      </c>
      <c r="S140" s="16">
        <f t="shared" si="143"/>
        <v>0.257215741165263</v>
      </c>
      <c r="T140" s="3">
        <v>0.01</v>
      </c>
      <c r="U140" s="17">
        <f t="shared" si="144"/>
        <v>0.00257215741165263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0.005</v>
      </c>
      <c r="AF140" s="3">
        <v>0.49</v>
      </c>
      <c r="AG140" s="17">
        <f t="shared" si="145"/>
        <v>0.00245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0.015</v>
      </c>
      <c r="AR140" s="3">
        <v>0.5</v>
      </c>
      <c r="AS140" s="3">
        <f t="shared" si="146"/>
        <v>0.0075</v>
      </c>
      <c r="AT140" s="2">
        <f t="shared" si="147"/>
        <v>0.0125221574116526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20.3963928571428</v>
      </c>
      <c r="E141" s="12">
        <f t="shared" si="154"/>
        <v>17.0167741935484</v>
      </c>
      <c r="F141" s="8" t="s">
        <v>109</v>
      </c>
      <c r="G141" s="6">
        <v>3</v>
      </c>
      <c r="H141" s="11">
        <f t="shared" si="135"/>
        <v>20.3963928571428</v>
      </c>
      <c r="I141" s="11">
        <f t="shared" si="136"/>
        <v>293.546392857143</v>
      </c>
      <c r="J141" s="11">
        <f t="shared" si="137"/>
        <v>0.207428400672459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0.730985581782924</v>
      </c>
      <c r="P141" s="11">
        <f t="shared" si="140"/>
        <v>0.151627170143859</v>
      </c>
      <c r="Q141" s="15">
        <f t="shared" si="141"/>
        <v>0.0394230642374034</v>
      </c>
      <c r="R141" s="11">
        <f t="shared" si="142"/>
        <v>0.074022</v>
      </c>
      <c r="S141" s="16">
        <f t="shared" si="143"/>
        <v>0.532585775004774</v>
      </c>
      <c r="T141" s="3">
        <v>0.01</v>
      </c>
      <c r="U141" s="17">
        <f t="shared" si="144"/>
        <v>0.00532585775004774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0.0152758577500477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ht="16.8" spans="1:53">
      <c r="A142" s="6"/>
      <c r="B142" s="6"/>
      <c r="C142" s="8">
        <v>3</v>
      </c>
      <c r="D142" s="9">
        <v>23.6544838709677</v>
      </c>
      <c r="E142" s="12">
        <f t="shared" si="154"/>
        <v>20.3963928571428</v>
      </c>
      <c r="F142" s="8" t="s">
        <v>109</v>
      </c>
      <c r="G142" s="6">
        <v>4</v>
      </c>
      <c r="H142" s="11">
        <f t="shared" si="135"/>
        <v>23.6544838709677</v>
      </c>
      <c r="I142" s="11">
        <f t="shared" si="136"/>
        <v>296.804483870968</v>
      </c>
      <c r="J142" s="11">
        <f t="shared" si="137"/>
        <v>0.298537490848472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0.864058411639065</v>
      </c>
      <c r="P142" s="11">
        <f t="shared" si="140"/>
        <v>0.257953830157243</v>
      </c>
      <c r="Q142" s="15">
        <f t="shared" si="141"/>
        <v>0.0670679958408831</v>
      </c>
      <c r="R142" s="11">
        <f t="shared" si="142"/>
        <v>0.074022</v>
      </c>
      <c r="S142" s="16">
        <f t="shared" si="143"/>
        <v>0.906054900446936</v>
      </c>
      <c r="T142" s="3">
        <v>0.01</v>
      </c>
      <c r="U142" s="17">
        <f t="shared" si="144"/>
        <v>0.00906054900446936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0.0190105490044694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ht="16.8" spans="1:53">
      <c r="A143" s="6"/>
      <c r="B143" s="6"/>
      <c r="C143" s="8">
        <v>4</v>
      </c>
      <c r="D143" s="9">
        <v>25.7189666666667</v>
      </c>
      <c r="E143" s="12">
        <f t="shared" si="154"/>
        <v>23.6544838709677</v>
      </c>
      <c r="F143" s="8" t="s">
        <v>109</v>
      </c>
      <c r="G143" s="6">
        <v>5</v>
      </c>
      <c r="H143" s="11">
        <f t="shared" si="135"/>
        <v>25.7189666666667</v>
      </c>
      <c r="I143" s="11">
        <f t="shared" si="136"/>
        <v>298.868966666667</v>
      </c>
      <c r="J143" s="11">
        <f t="shared" si="137"/>
        <v>0.374467041059337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0.575799352407731</v>
      </c>
      <c r="O143" s="11">
        <f t="shared" si="155"/>
        <v>0.315005229074091</v>
      </c>
      <c r="P143" s="11">
        <f t="shared" si="140"/>
        <v>0.117959076049594</v>
      </c>
      <c r="Q143" s="15">
        <f t="shared" si="141"/>
        <v>0.0306693597728943</v>
      </c>
      <c r="R143" s="11">
        <f t="shared" si="142"/>
        <v>0.074022</v>
      </c>
      <c r="S143" s="16">
        <f t="shared" si="143"/>
        <v>0.414327629257441</v>
      </c>
      <c r="T143" s="3">
        <v>0.01</v>
      </c>
      <c r="U143" s="17">
        <f t="shared" si="144"/>
        <v>0.00414327629257441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0.01</v>
      </c>
      <c r="AF143" s="3">
        <v>0.49</v>
      </c>
      <c r="AG143" s="17">
        <f t="shared" si="145"/>
        <v>0.0049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0.0190432762925744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ht="16.8" spans="1:53">
      <c r="A144" s="6"/>
      <c r="B144" s="6"/>
      <c r="C144" s="8">
        <v>5</v>
      </c>
      <c r="D144" s="9">
        <v>28.5553225806452</v>
      </c>
      <c r="E144" s="12">
        <f t="shared" si="154"/>
        <v>25.7189666666667</v>
      </c>
      <c r="F144" s="8" t="s">
        <v>111</v>
      </c>
      <c r="G144" s="6">
        <v>6</v>
      </c>
      <c r="H144" s="11">
        <f t="shared" si="135"/>
        <v>28.5553225806452</v>
      </c>
      <c r="I144" s="11">
        <f t="shared" si="136"/>
        <v>301.705322580645</v>
      </c>
      <c r="J144" s="11">
        <f t="shared" si="137"/>
        <v>0.508659890263067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0.481746153024498</v>
      </c>
      <c r="P144" s="11">
        <f t="shared" si="140"/>
        <v>0.245044945332095</v>
      </c>
      <c r="Q144" s="15">
        <f t="shared" si="141"/>
        <v>0.0637116857863448</v>
      </c>
      <c r="R144" s="11">
        <f t="shared" si="142"/>
        <v>0.074022</v>
      </c>
      <c r="S144" s="16">
        <f t="shared" si="143"/>
        <v>0.860712839241642</v>
      </c>
      <c r="T144" s="3">
        <v>0.01</v>
      </c>
      <c r="U144" s="17">
        <f t="shared" si="144"/>
        <v>0.00860712839241642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0.0235071283924164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ht="16.8" spans="1:53">
      <c r="A145" s="6"/>
      <c r="B145" s="6"/>
      <c r="C145" s="8">
        <v>6</v>
      </c>
      <c r="D145" s="9">
        <v>28.9009333333333</v>
      </c>
      <c r="E145" s="12">
        <f t="shared" si="154"/>
        <v>28.5553225806452</v>
      </c>
      <c r="F145" s="8" t="s">
        <v>109</v>
      </c>
      <c r="G145" s="6">
        <v>7</v>
      </c>
      <c r="H145" s="11">
        <f t="shared" si="135"/>
        <v>28.9009333333333</v>
      </c>
      <c r="I145" s="11">
        <f t="shared" si="136"/>
        <v>302.050933333333</v>
      </c>
      <c r="J145" s="11">
        <f t="shared" si="137"/>
        <v>0.527794100582294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0.521401207692402</v>
      </c>
      <c r="P145" s="11">
        <f t="shared" si="140"/>
        <v>0.275192481456533</v>
      </c>
      <c r="Q145" s="15">
        <f t="shared" si="141"/>
        <v>0.0715500451786987</v>
      </c>
      <c r="R145" s="11">
        <f t="shared" si="142"/>
        <v>0.074022</v>
      </c>
      <c r="S145" s="16">
        <f t="shared" si="143"/>
        <v>0.966605133321157</v>
      </c>
      <c r="T145" s="3">
        <v>0.01</v>
      </c>
      <c r="U145" s="17">
        <f t="shared" si="144"/>
        <v>0.00966605133321157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0.0245660513332116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ht="16.8" spans="1:53">
      <c r="A146" s="6"/>
      <c r="B146" s="6"/>
      <c r="C146" s="8">
        <v>7</v>
      </c>
      <c r="D146" s="9">
        <v>28.4050967741935</v>
      </c>
      <c r="E146" s="12">
        <f t="shared" si="154"/>
        <v>28.9009333333333</v>
      </c>
      <c r="F146" s="8" t="s">
        <v>109</v>
      </c>
      <c r="G146" s="6">
        <v>8</v>
      </c>
      <c r="H146" s="11">
        <f t="shared" si="135"/>
        <v>28.4050967741935</v>
      </c>
      <c r="I146" s="11">
        <f t="shared" si="136"/>
        <v>301.555096774193</v>
      </c>
      <c r="J146" s="11">
        <f t="shared" si="137"/>
        <v>0.500547446252391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0.530908726235869</v>
      </c>
      <c r="P146" s="11">
        <f t="shared" si="140"/>
        <v>0.265745007110474</v>
      </c>
      <c r="Q146" s="15">
        <f t="shared" si="141"/>
        <v>0.0690937018487233</v>
      </c>
      <c r="R146" s="11">
        <f t="shared" si="142"/>
        <v>0.074022</v>
      </c>
      <c r="S146" s="16">
        <f t="shared" si="143"/>
        <v>0.933421170040303</v>
      </c>
      <c r="T146" s="3">
        <v>0.01</v>
      </c>
      <c r="U146" s="17">
        <f t="shared" si="144"/>
        <v>0.00933421170040303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0.024234211700403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ht="16.8" spans="1:53">
      <c r="A147" s="6"/>
      <c r="B147" s="6"/>
      <c r="C147" s="8">
        <v>8</v>
      </c>
      <c r="D147" s="9">
        <v>28.0728064516129</v>
      </c>
      <c r="E147" s="12">
        <f t="shared" si="154"/>
        <v>28.4050967741935</v>
      </c>
      <c r="F147" s="8" t="s">
        <v>109</v>
      </c>
      <c r="G147" s="6">
        <v>9</v>
      </c>
      <c r="H147" s="11">
        <f t="shared" si="135"/>
        <v>28.0728064516129</v>
      </c>
      <c r="I147" s="11">
        <f t="shared" si="136"/>
        <v>301.222806451613</v>
      </c>
      <c r="J147" s="11">
        <f t="shared" si="137"/>
        <v>0.483032346142827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0.549863719125395</v>
      </c>
      <c r="P147" s="11">
        <f t="shared" si="140"/>
        <v>0.26560196230796</v>
      </c>
      <c r="Q147" s="15">
        <f t="shared" si="141"/>
        <v>0.0690565102000695</v>
      </c>
      <c r="R147" s="11">
        <f t="shared" si="142"/>
        <v>0.074022</v>
      </c>
      <c r="S147" s="16">
        <f t="shared" si="143"/>
        <v>0.932918729567825</v>
      </c>
      <c r="T147" s="3">
        <v>0.01</v>
      </c>
      <c r="U147" s="17">
        <f t="shared" si="144"/>
        <v>0.00932918729567825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0.0242291872956783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ht="16.8" spans="1:53">
      <c r="A148" s="6"/>
      <c r="B148" s="6"/>
      <c r="C148" s="8">
        <v>9</v>
      </c>
      <c r="D148" s="9">
        <v>27.0720333333333</v>
      </c>
      <c r="E148" s="12">
        <f t="shared" si="154"/>
        <v>28.0728064516129</v>
      </c>
      <c r="F148" s="8" t="s">
        <v>109</v>
      </c>
      <c r="G148" s="6">
        <v>10</v>
      </c>
      <c r="H148" s="11">
        <f t="shared" si="135"/>
        <v>27.0720333333333</v>
      </c>
      <c r="I148" s="11">
        <f t="shared" si="136"/>
        <v>300.222033333333</v>
      </c>
      <c r="J148" s="11">
        <f t="shared" si="137"/>
        <v>0.433691174598408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0.568961756817435</v>
      </c>
      <c r="P148" s="11">
        <f t="shared" si="140"/>
        <v>0.246753692615727</v>
      </c>
      <c r="Q148" s="15">
        <f t="shared" si="141"/>
        <v>0.064155960080089</v>
      </c>
      <c r="R148" s="11">
        <f t="shared" si="142"/>
        <v>0.074022</v>
      </c>
      <c r="S148" s="16">
        <f t="shared" si="143"/>
        <v>0.866714761558578</v>
      </c>
      <c r="T148" s="3">
        <v>0.01</v>
      </c>
      <c r="U148" s="17">
        <f t="shared" si="144"/>
        <v>0.00866714761558578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0.01</v>
      </c>
      <c r="AF148" s="3">
        <v>0.49</v>
      </c>
      <c r="AG148" s="17">
        <f t="shared" si="145"/>
        <v>0.0049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0.02</v>
      </c>
      <c r="AR148" s="3">
        <v>0.5</v>
      </c>
      <c r="AS148" s="3">
        <f t="shared" si="146"/>
        <v>0.01</v>
      </c>
      <c r="AT148" s="2">
        <f t="shared" si="147"/>
        <v>0.0235671476155858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ht="16.8" spans="1:53">
      <c r="A149" s="6"/>
      <c r="B149" s="6"/>
      <c r="C149" s="8">
        <v>10</v>
      </c>
      <c r="D149" s="9">
        <v>24.8175806451613</v>
      </c>
      <c r="E149" s="12">
        <f t="shared" si="154"/>
        <v>27.0720333333333</v>
      </c>
      <c r="F149" s="8" t="s">
        <v>109</v>
      </c>
      <c r="G149" s="6">
        <v>11</v>
      </c>
      <c r="H149" s="11">
        <f t="shared" si="135"/>
        <v>24.8175806451613</v>
      </c>
      <c r="I149" s="11">
        <f t="shared" si="136"/>
        <v>297.967580645161</v>
      </c>
      <c r="J149" s="11">
        <f t="shared" si="137"/>
        <v>0.339321903930551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0.306097660991623</v>
      </c>
      <c r="O149" s="11">
        <f t="shared" si="155"/>
        <v>0.300810403210085</v>
      </c>
      <c r="P149" s="11">
        <f t="shared" si="140"/>
        <v>0.102071558739363</v>
      </c>
      <c r="Q149" s="15">
        <f t="shared" si="141"/>
        <v>0.0265386052722344</v>
      </c>
      <c r="R149" s="11">
        <f t="shared" si="142"/>
        <v>0.074022</v>
      </c>
      <c r="S149" s="16">
        <f t="shared" si="143"/>
        <v>0.358523212993899</v>
      </c>
      <c r="T149" s="3">
        <v>0.01</v>
      </c>
      <c r="U149" s="17">
        <f t="shared" si="144"/>
        <v>0.00358523212993899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0.013535232129939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ht="16.8" spans="1:54">
      <c r="A150" s="6"/>
      <c r="B150" s="6"/>
      <c r="C150" s="8">
        <v>11</v>
      </c>
      <c r="D150" s="9">
        <v>22.7309</v>
      </c>
      <c r="E150" s="12">
        <f t="shared" si="154"/>
        <v>24.8175806451613</v>
      </c>
      <c r="F150" s="8" t="s">
        <v>111</v>
      </c>
      <c r="G150" s="6">
        <v>12</v>
      </c>
      <c r="H150" s="11">
        <f t="shared" si="135"/>
        <v>22.7309</v>
      </c>
      <c r="I150" s="11">
        <f t="shared" si="136"/>
        <v>295.8809</v>
      </c>
      <c r="J150" s="11">
        <f t="shared" si="137"/>
        <v>0.269480060410209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0.483438844470722</v>
      </c>
      <c r="P150" s="11">
        <f t="shared" si="140"/>
        <v>0.130277129012612</v>
      </c>
      <c r="Q150" s="15">
        <f t="shared" si="141"/>
        <v>0.0338720535432792</v>
      </c>
      <c r="R150" s="11">
        <f t="shared" si="142"/>
        <v>0.074022</v>
      </c>
      <c r="S150" s="16">
        <f t="shared" si="143"/>
        <v>0.457594411705698</v>
      </c>
      <c r="T150" s="3">
        <v>0.01</v>
      </c>
      <c r="U150" s="17">
        <f t="shared" si="144"/>
        <v>0.00457594411705698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0.005</v>
      </c>
      <c r="AF150" s="3">
        <v>0.49</v>
      </c>
      <c r="AG150" s="17">
        <f t="shared" si="145"/>
        <v>0.00245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0.015</v>
      </c>
      <c r="AR150" s="3">
        <v>0.5</v>
      </c>
      <c r="AS150" s="3">
        <f t="shared" si="146"/>
        <v>0.0075</v>
      </c>
      <c r="AT150" s="2">
        <f t="shared" si="147"/>
        <v>0.014525944117057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ht="16.8" spans="1:46">
      <c r="A151" s="6"/>
      <c r="B151" s="6"/>
      <c r="C151" s="8">
        <v>12</v>
      </c>
      <c r="D151" s="9">
        <v>19.5403225806452</v>
      </c>
      <c r="E151" s="12">
        <f t="shared" si="154"/>
        <v>22.7309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J22" sqref="J22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158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0.83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642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0.245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2000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74.7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0.5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58874727.8558274</v>
      </c>
      <c r="J16" s="10" t="s">
        <v>35</v>
      </c>
      <c r="K16" s="10">
        <f>I16/(10000*1000)</f>
        <v>5.88747278558274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5.30658064516129</v>
      </c>
      <c r="E29" s="8"/>
      <c r="F29" s="8"/>
      <c r="G29" s="6">
        <v>1</v>
      </c>
      <c r="H29" s="11">
        <f t="shared" ref="H29:H40" si="0">E30</f>
        <v>5.30658064516129</v>
      </c>
      <c r="I29" s="11">
        <f t="shared" ref="I29:I40" si="1">H29+273.15</f>
        <v>278.456580645161</v>
      </c>
      <c r="J29" s="11">
        <f t="shared" ref="J29:J40" si="2">EXP(($C$18*(I29-$C$16))/($C$19*I29*$C$16))</f>
        <v>0.0343740131395407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0.0341474311029292</v>
      </c>
      <c r="Q29" s="15">
        <f t="shared" ref="Q29:Q40" si="6">P29*$B$31</f>
        <v>0.0044391660433808</v>
      </c>
      <c r="R29" s="11">
        <f t="shared" ref="R29:R40" si="7">L29*$B$31</f>
        <v>0.129143083333333</v>
      </c>
      <c r="S29" s="16">
        <f t="shared" ref="S29:S40" si="8">Q29/R29</f>
        <v>0.0343740131395408</v>
      </c>
      <c r="T29" s="3">
        <v>0.01</v>
      </c>
      <c r="U29" s="17">
        <f t="shared" ref="U29:U40" si="9">S29*T29</f>
        <v>0.000343740131395408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0.0222437401313954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0.0691666666666667</v>
      </c>
      <c r="AU29" s="1">
        <f t="shared" ref="AU29:AU40" si="17">AT29*10000*AS29*0.67*AR29*AQ29</f>
        <v>133.122238801645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5.07354838709677</v>
      </c>
      <c r="E30" s="12">
        <f t="shared" ref="E30:E41" si="18">D29</f>
        <v>5.30658064516129</v>
      </c>
      <c r="F30" s="8" t="s">
        <v>109</v>
      </c>
      <c r="G30" s="6">
        <v>2</v>
      </c>
      <c r="H30" s="11">
        <f t="shared" si="0"/>
        <v>5.07354838709677</v>
      </c>
      <c r="I30" s="11">
        <f t="shared" si="1"/>
        <v>278.223548387097</v>
      </c>
      <c r="J30" s="11">
        <f t="shared" si="2"/>
        <v>0.033381887839818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1.95266923556374</v>
      </c>
      <c r="P30" s="11">
        <f t="shared" si="5"/>
        <v>0.0651837854098518</v>
      </c>
      <c r="Q30" s="15">
        <f t="shared" si="6"/>
        <v>0.00847389210328073</v>
      </c>
      <c r="R30" s="11">
        <f t="shared" si="7"/>
        <v>0.129143083333333</v>
      </c>
      <c r="S30" s="16">
        <f t="shared" si="8"/>
        <v>0.0656163062284075</v>
      </c>
      <c r="T30" s="3">
        <v>0.01</v>
      </c>
      <c r="U30" s="17">
        <f t="shared" si="9"/>
        <v>0.000656163062284075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0.0225561630622841</v>
      </c>
      <c r="AR30" s="24">
        <f t="shared" si="15"/>
        <v>99.3408333333333</v>
      </c>
      <c r="AS30" s="1">
        <f t="shared" si="16"/>
        <v>0.13</v>
      </c>
      <c r="AT30" s="2">
        <f>$E$4/12</f>
        <v>0.0691666666666667</v>
      </c>
      <c r="AU30" s="1">
        <f t="shared" si="17"/>
        <v>134.991998103237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10.5591428571429</v>
      </c>
      <c r="E31" s="12">
        <f t="shared" si="18"/>
        <v>5.07354838709677</v>
      </c>
      <c r="F31" s="8" t="s">
        <v>109</v>
      </c>
      <c r="G31" s="6">
        <v>3</v>
      </c>
      <c r="H31" s="11">
        <f t="shared" si="0"/>
        <v>10.5591428571429</v>
      </c>
      <c r="I31" s="11">
        <f t="shared" si="1"/>
        <v>283.709142857143</v>
      </c>
      <c r="J31" s="11">
        <f t="shared" si="2"/>
        <v>0.0656722319317179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2.88089378348722</v>
      </c>
      <c r="P31" s="11">
        <f t="shared" si="5"/>
        <v>0.189194724719817</v>
      </c>
      <c r="Q31" s="15">
        <f t="shared" si="6"/>
        <v>0.0245953142135762</v>
      </c>
      <c r="R31" s="11">
        <f t="shared" si="7"/>
        <v>0.129143083333333</v>
      </c>
      <c r="S31" s="16">
        <f t="shared" si="8"/>
        <v>0.190450108350696</v>
      </c>
      <c r="T31" s="3">
        <v>0.01</v>
      </c>
      <c r="U31" s="17">
        <f t="shared" si="9"/>
        <v>0.00190450108350696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0.023804501083507</v>
      </c>
      <c r="AR31" s="24">
        <f t="shared" si="15"/>
        <v>99.3408333333333</v>
      </c>
      <c r="AS31" s="1">
        <f t="shared" si="16"/>
        <v>0.13</v>
      </c>
      <c r="AT31" s="2">
        <f>$E$4/12</f>
        <v>0.0691666666666667</v>
      </c>
      <c r="AU31" s="1">
        <f t="shared" si="17"/>
        <v>142.462933799516</v>
      </c>
    </row>
    <row r="32" s="1" customFormat="1" ht="16.8" spans="1:47">
      <c r="A32" s="6"/>
      <c r="B32" s="6"/>
      <c r="C32" s="8">
        <v>3</v>
      </c>
      <c r="D32" s="9">
        <v>12.9856129032258</v>
      </c>
      <c r="E32" s="12">
        <f t="shared" si="18"/>
        <v>10.5591428571429</v>
      </c>
      <c r="F32" s="8" t="s">
        <v>109</v>
      </c>
      <c r="G32" s="6">
        <v>4</v>
      </c>
      <c r="H32" s="11">
        <f t="shared" si="0"/>
        <v>12.9856129032258</v>
      </c>
      <c r="I32" s="11">
        <f t="shared" si="1"/>
        <v>286.135612903226</v>
      </c>
      <c r="J32" s="11">
        <f t="shared" si="2"/>
        <v>0.0878570746656946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3.68510739210073</v>
      </c>
      <c r="P32" s="11">
        <f t="shared" si="5"/>
        <v>0.323762755298897</v>
      </c>
      <c r="Q32" s="15">
        <f t="shared" si="6"/>
        <v>0.0420891581888567</v>
      </c>
      <c r="R32" s="11">
        <f t="shared" si="7"/>
        <v>0.129143083333333</v>
      </c>
      <c r="S32" s="16">
        <f t="shared" si="8"/>
        <v>0.325911052318766</v>
      </c>
      <c r="T32" s="3">
        <v>0.01</v>
      </c>
      <c r="U32" s="17">
        <f t="shared" si="9"/>
        <v>0.00325911052318766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0.0251591105231877</v>
      </c>
      <c r="AR32" s="24">
        <f t="shared" si="15"/>
        <v>99.3408333333333</v>
      </c>
      <c r="AS32" s="1">
        <f t="shared" si="16"/>
        <v>0.13</v>
      </c>
      <c r="AT32" s="2">
        <f>$E$4/12</f>
        <v>0.0691666666666667</v>
      </c>
      <c r="AU32" s="1">
        <f t="shared" si="17"/>
        <v>150.569872661728</v>
      </c>
    </row>
    <row r="33" s="1" customFormat="1" ht="16.8" spans="1:47">
      <c r="A33" s="6"/>
      <c r="B33" s="6"/>
      <c r="C33" s="8">
        <v>4</v>
      </c>
      <c r="D33" s="9">
        <v>15.4175666666667</v>
      </c>
      <c r="E33" s="12">
        <f t="shared" si="18"/>
        <v>12.9856129032258</v>
      </c>
      <c r="F33" s="8" t="s">
        <v>109</v>
      </c>
      <c r="G33" s="6">
        <v>5</v>
      </c>
      <c r="H33" s="11">
        <f t="shared" si="0"/>
        <v>15.4175666666667</v>
      </c>
      <c r="I33" s="11">
        <f t="shared" si="1"/>
        <v>288.567566666667</v>
      </c>
      <c r="J33" s="11">
        <f t="shared" si="2"/>
        <v>0.117037357957662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3.19327740496174</v>
      </c>
      <c r="O33" s="11">
        <f t="shared" si="19"/>
        <v>1.16147556517342</v>
      </c>
      <c r="P33" s="11">
        <f t="shared" si="5"/>
        <v>0.13593603148028</v>
      </c>
      <c r="Q33" s="15">
        <f t="shared" si="6"/>
        <v>0.0176716840924364</v>
      </c>
      <c r="R33" s="11">
        <f t="shared" si="7"/>
        <v>0.129143083333333</v>
      </c>
      <c r="S33" s="16">
        <f t="shared" si="8"/>
        <v>0.136838022109351</v>
      </c>
      <c r="T33" s="3">
        <v>0.01</v>
      </c>
      <c r="U33" s="17">
        <f t="shared" si="9"/>
        <v>0.00136838022109351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0.0308183802210935</v>
      </c>
      <c r="AR33" s="24">
        <f t="shared" si="15"/>
        <v>99.3408333333333</v>
      </c>
      <c r="AS33" s="1">
        <f t="shared" si="16"/>
        <v>0.13</v>
      </c>
      <c r="AT33" s="2">
        <f>$E$4/12</f>
        <v>0.0691666666666667</v>
      </c>
      <c r="AU33" s="1">
        <f t="shared" si="17"/>
        <v>184.438936394593</v>
      </c>
    </row>
    <row r="34" s="1" customFormat="1" ht="16.8" spans="1:47">
      <c r="A34" s="6"/>
      <c r="B34" s="6"/>
      <c r="C34" s="8">
        <v>5</v>
      </c>
      <c r="D34" s="9">
        <v>20.1112258064516</v>
      </c>
      <c r="E34" s="12">
        <f t="shared" si="18"/>
        <v>15.4175666666667</v>
      </c>
      <c r="F34" s="8" t="s">
        <v>111</v>
      </c>
      <c r="G34" s="6">
        <v>6</v>
      </c>
      <c r="H34" s="11">
        <f t="shared" si="0"/>
        <v>20.1112258064516</v>
      </c>
      <c r="I34" s="11">
        <f t="shared" si="1"/>
        <v>293.261225806452</v>
      </c>
      <c r="J34" s="11">
        <f t="shared" si="2"/>
        <v>0.200844748326849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2.01894786702648</v>
      </c>
      <c r="P34" s="11">
        <f t="shared" si="5"/>
        <v>0.405495076237962</v>
      </c>
      <c r="Q34" s="15">
        <f t="shared" si="6"/>
        <v>0.0527143599109351</v>
      </c>
      <c r="R34" s="11">
        <f t="shared" si="7"/>
        <v>0.129143083333333</v>
      </c>
      <c r="S34" s="16">
        <f t="shared" si="8"/>
        <v>0.408185700312523</v>
      </c>
      <c r="T34" s="3">
        <v>0.01</v>
      </c>
      <c r="U34" s="17">
        <f t="shared" si="9"/>
        <v>0.00408185700312523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0.0335318570031252</v>
      </c>
      <c r="AR34" s="24">
        <f t="shared" si="15"/>
        <v>99.3408333333333</v>
      </c>
      <c r="AS34" s="1">
        <f t="shared" si="16"/>
        <v>0.13</v>
      </c>
      <c r="AT34" s="2">
        <f>$E$4/12</f>
        <v>0.0691666666666667</v>
      </c>
      <c r="AU34" s="1">
        <f t="shared" si="17"/>
        <v>200.678296413483</v>
      </c>
    </row>
    <row r="35" s="1" customFormat="1" ht="16.8" spans="1:47">
      <c r="A35" s="6"/>
      <c r="B35" s="6"/>
      <c r="C35" s="8">
        <v>6</v>
      </c>
      <c r="D35" s="9">
        <v>23.8915666666667</v>
      </c>
      <c r="E35" s="12">
        <f t="shared" si="18"/>
        <v>20.1112258064516</v>
      </c>
      <c r="F35" s="8" t="s">
        <v>109</v>
      </c>
      <c r="G35" s="6">
        <v>7</v>
      </c>
      <c r="H35" s="11">
        <f t="shared" si="0"/>
        <v>23.8915666666667</v>
      </c>
      <c r="I35" s="11">
        <f t="shared" si="1"/>
        <v>297.041566666667</v>
      </c>
      <c r="J35" s="11">
        <f t="shared" si="2"/>
        <v>0.306457489077176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2.60686112412185</v>
      </c>
      <c r="P35" s="11">
        <f t="shared" si="5"/>
        <v>0.798892114471287</v>
      </c>
      <c r="Q35" s="15">
        <f t="shared" si="6"/>
        <v>0.103855974881267</v>
      </c>
      <c r="R35" s="11">
        <f t="shared" si="7"/>
        <v>0.129143083333333</v>
      </c>
      <c r="S35" s="16">
        <f t="shared" si="8"/>
        <v>0.804193087238</v>
      </c>
      <c r="T35" s="3">
        <v>0.01</v>
      </c>
      <c r="U35" s="17">
        <f t="shared" si="9"/>
        <v>0.00804193087238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0.03749193087238</v>
      </c>
      <c r="AR35" s="24">
        <f t="shared" si="15"/>
        <v>99.3408333333333</v>
      </c>
      <c r="AS35" s="1">
        <f t="shared" si="16"/>
        <v>0.13</v>
      </c>
      <c r="AT35" s="2">
        <f>$E$4/12</f>
        <v>0.0691666666666667</v>
      </c>
      <c r="AU35" s="1">
        <f t="shared" si="17"/>
        <v>224.378173150984</v>
      </c>
    </row>
    <row r="36" s="1" customFormat="1" ht="16.8" spans="1:47">
      <c r="A36" s="6"/>
      <c r="B36" s="6"/>
      <c r="C36" s="8">
        <v>7</v>
      </c>
      <c r="D36" s="9">
        <v>26.2291935483871</v>
      </c>
      <c r="E36" s="12">
        <f t="shared" si="18"/>
        <v>23.8915666666667</v>
      </c>
      <c r="F36" s="8" t="s">
        <v>109</v>
      </c>
      <c r="G36" s="6">
        <v>8</v>
      </c>
      <c r="H36" s="11">
        <f t="shared" si="0"/>
        <v>26.2291935483871</v>
      </c>
      <c r="I36" s="11">
        <f t="shared" si="1"/>
        <v>299.379193548387</v>
      </c>
      <c r="J36" s="11">
        <f t="shared" si="2"/>
        <v>0.3958468006927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2.80137734298389</v>
      </c>
      <c r="P36" s="11">
        <f t="shared" si="5"/>
        <v>1.10891625875319</v>
      </c>
      <c r="Q36" s="15">
        <f t="shared" si="6"/>
        <v>0.144159113637915</v>
      </c>
      <c r="R36" s="11">
        <f t="shared" si="7"/>
        <v>0.129143083333333</v>
      </c>
      <c r="S36" s="16">
        <f t="shared" si="8"/>
        <v>1.11627436729092</v>
      </c>
      <c r="T36" s="3">
        <v>0.01</v>
      </c>
      <c r="U36" s="17">
        <f t="shared" si="9"/>
        <v>0.0111627436729092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0.0460627436729092</v>
      </c>
      <c r="AR36" s="24">
        <f t="shared" si="15"/>
        <v>99.3408333333333</v>
      </c>
      <c r="AS36" s="1">
        <f t="shared" si="16"/>
        <v>0.13</v>
      </c>
      <c r="AT36" s="2">
        <f>$E$4/12</f>
        <v>0.0691666666666667</v>
      </c>
      <c r="AU36" s="1">
        <f t="shared" si="17"/>
        <v>275.671965544551</v>
      </c>
    </row>
    <row r="37" s="1" customFormat="1" ht="16.8" spans="1:47">
      <c r="A37" s="6"/>
      <c r="B37" s="6"/>
      <c r="C37" s="8">
        <v>8</v>
      </c>
      <c r="D37" s="9">
        <v>25.3882580645161</v>
      </c>
      <c r="E37" s="12">
        <f t="shared" si="18"/>
        <v>26.2291935483871</v>
      </c>
      <c r="F37" s="8" t="s">
        <v>109</v>
      </c>
      <c r="G37" s="6">
        <v>9</v>
      </c>
      <c r="H37" s="11">
        <f t="shared" si="0"/>
        <v>25.3882580645161</v>
      </c>
      <c r="I37" s="11">
        <f t="shared" si="1"/>
        <v>298.538258064516</v>
      </c>
      <c r="J37" s="11">
        <f t="shared" si="2"/>
        <v>0.361193680878004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2.68586941756404</v>
      </c>
      <c r="P37" s="11">
        <f t="shared" si="5"/>
        <v>0.970119061287615</v>
      </c>
      <c r="Q37" s="15">
        <f t="shared" si="6"/>
        <v>0.12611547796739</v>
      </c>
      <c r="R37" s="11">
        <f t="shared" si="7"/>
        <v>0.129143083333333</v>
      </c>
      <c r="S37" s="16">
        <f t="shared" si="8"/>
        <v>0.976556194201059</v>
      </c>
      <c r="T37" s="3">
        <v>0.01</v>
      </c>
      <c r="U37" s="17">
        <f t="shared" si="9"/>
        <v>0.00976556194201059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0.0446655619420106</v>
      </c>
      <c r="AR37" s="24">
        <f t="shared" si="15"/>
        <v>99.3408333333333</v>
      </c>
      <c r="AS37" s="1">
        <f t="shared" si="16"/>
        <v>0.13</v>
      </c>
      <c r="AT37" s="2">
        <f>$E$4/12</f>
        <v>0.0691666666666667</v>
      </c>
      <c r="AU37" s="1">
        <f t="shared" si="17"/>
        <v>267.310244047569</v>
      </c>
    </row>
    <row r="38" s="1" customFormat="1" ht="16.8" spans="1:47">
      <c r="A38" s="6"/>
      <c r="B38" s="6"/>
      <c r="C38" s="8">
        <v>9</v>
      </c>
      <c r="D38" s="9">
        <v>23.9208333333333</v>
      </c>
      <c r="E38" s="12">
        <f t="shared" si="18"/>
        <v>25.3882580645161</v>
      </c>
      <c r="F38" s="8" t="s">
        <v>109</v>
      </c>
      <c r="G38" s="6">
        <v>10</v>
      </c>
      <c r="H38" s="11">
        <f t="shared" si="0"/>
        <v>23.9208333333333</v>
      </c>
      <c r="I38" s="11">
        <f t="shared" si="1"/>
        <v>297.070833333333</v>
      </c>
      <c r="J38" s="11">
        <f t="shared" si="2"/>
        <v>0.307448739649635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2.70915868960975</v>
      </c>
      <c r="P38" s="11">
        <f t="shared" si="5"/>
        <v>0.832927424631375</v>
      </c>
      <c r="Q38" s="15">
        <f t="shared" si="6"/>
        <v>0.108280565202079</v>
      </c>
      <c r="R38" s="11">
        <f t="shared" si="7"/>
        <v>0.129143083333333</v>
      </c>
      <c r="S38" s="16">
        <f t="shared" si="8"/>
        <v>0.83845423546683</v>
      </c>
      <c r="T38" s="3">
        <v>0.01</v>
      </c>
      <c r="U38" s="17">
        <f t="shared" si="9"/>
        <v>0.0083845423546683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0.0378345423546683</v>
      </c>
      <c r="AR38" s="24">
        <f t="shared" si="15"/>
        <v>99.3408333333333</v>
      </c>
      <c r="AS38" s="1">
        <f t="shared" si="16"/>
        <v>0.13</v>
      </c>
      <c r="AT38" s="2">
        <f>$E$4/12</f>
        <v>0.0691666666666667</v>
      </c>
      <c r="AU38" s="1">
        <f t="shared" si="17"/>
        <v>226.42860204882</v>
      </c>
    </row>
    <row r="39" s="1" customFormat="1" ht="16.8" spans="1:47">
      <c r="A39" s="6"/>
      <c r="B39" s="6"/>
      <c r="C39" s="8">
        <v>10</v>
      </c>
      <c r="D39" s="9">
        <v>16.7556774193548</v>
      </c>
      <c r="E39" s="12">
        <f t="shared" si="18"/>
        <v>23.9208333333333</v>
      </c>
      <c r="F39" s="8" t="s">
        <v>109</v>
      </c>
      <c r="G39" s="6">
        <v>11</v>
      </c>
      <c r="H39" s="11">
        <f t="shared" si="0"/>
        <v>16.7556774193548</v>
      </c>
      <c r="I39" s="11">
        <f t="shared" si="1"/>
        <v>289.905677419355</v>
      </c>
      <c r="J39" s="11">
        <f t="shared" si="2"/>
        <v>0.13676093587702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1.78241970172946</v>
      </c>
      <c r="O39" s="11">
        <f t="shared" si="19"/>
        <v>1.08721989658225</v>
      </c>
      <c r="P39" s="11">
        <f t="shared" si="5"/>
        <v>0.148689210560706</v>
      </c>
      <c r="Q39" s="15">
        <f t="shared" si="6"/>
        <v>0.0193295973728918</v>
      </c>
      <c r="R39" s="11">
        <f t="shared" si="7"/>
        <v>0.129143083333333</v>
      </c>
      <c r="S39" s="16">
        <f t="shared" si="8"/>
        <v>0.149675823698586</v>
      </c>
      <c r="T39" s="3">
        <v>0.01</v>
      </c>
      <c r="U39" s="17">
        <f t="shared" si="9"/>
        <v>0.00149675823698586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0.0309467582369859</v>
      </c>
      <c r="AR39" s="24">
        <f t="shared" si="15"/>
        <v>99.3408333333333</v>
      </c>
      <c r="AS39" s="1">
        <f t="shared" si="16"/>
        <v>0.13</v>
      </c>
      <c r="AT39" s="2">
        <f>$E$4/12</f>
        <v>0.0691666666666667</v>
      </c>
      <c r="AU39" s="1">
        <f t="shared" si="17"/>
        <v>185.207241040644</v>
      </c>
    </row>
    <row r="40" s="1" customFormat="1" ht="16.8" spans="1:48">
      <c r="A40" s="6"/>
      <c r="B40" s="6"/>
      <c r="C40" s="8">
        <v>11</v>
      </c>
      <c r="D40" s="9">
        <v>10.1138333333333</v>
      </c>
      <c r="E40" s="12">
        <f t="shared" si="18"/>
        <v>16.7556774193548</v>
      </c>
      <c r="F40" s="8" t="s">
        <v>111</v>
      </c>
      <c r="G40" s="6">
        <v>12</v>
      </c>
      <c r="H40" s="11">
        <f t="shared" si="0"/>
        <v>10.1138333333333</v>
      </c>
      <c r="I40" s="11">
        <f t="shared" si="1"/>
        <v>283.263833333333</v>
      </c>
      <c r="J40" s="11">
        <f t="shared" si="2"/>
        <v>0.0622229233010009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1.93193901935488</v>
      </c>
      <c r="P40" s="11">
        <f t="shared" si="5"/>
        <v>0.12021089342353</v>
      </c>
      <c r="Q40" s="15">
        <f t="shared" si="6"/>
        <v>0.0156274161450588</v>
      </c>
      <c r="R40" s="11">
        <f t="shared" si="7"/>
        <v>0.129143083333333</v>
      </c>
      <c r="S40" s="16">
        <f t="shared" si="8"/>
        <v>0.121008541392207</v>
      </c>
      <c r="T40" s="3">
        <v>0.01</v>
      </c>
      <c r="U40" s="17">
        <f t="shared" si="9"/>
        <v>0.00121008541392207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0.0231100854139221</v>
      </c>
      <c r="AR40" s="24">
        <f t="shared" si="15"/>
        <v>99.3408333333333</v>
      </c>
      <c r="AS40" s="1">
        <f t="shared" si="16"/>
        <v>0.13</v>
      </c>
      <c r="AT40" s="2">
        <f>$E$4/12</f>
        <v>0.0691666666666667</v>
      </c>
      <c r="AU40" s="1">
        <f t="shared" si="17"/>
        <v>138.307060369598</v>
      </c>
      <c r="AV40" s="1">
        <f>SUM(AU29:AU40)</f>
        <v>2263.56756237637</v>
      </c>
    </row>
    <row r="41" s="1" customFormat="1" ht="16.8" spans="1:46">
      <c r="A41" s="6"/>
      <c r="B41" s="6"/>
      <c r="C41" s="8">
        <v>12</v>
      </c>
      <c r="D41" s="9">
        <v>7.36887096774194</v>
      </c>
      <c r="E41" s="12">
        <f t="shared" si="18"/>
        <v>10.1138333333333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5.30658064516129</v>
      </c>
      <c r="E44" s="8"/>
      <c r="F44" s="8"/>
      <c r="G44" s="6">
        <v>1</v>
      </c>
      <c r="H44" s="11">
        <f t="shared" ref="H44:H55" si="20">E45</f>
        <v>5.30658064516129</v>
      </c>
      <c r="I44" s="11">
        <f t="shared" ref="I44:I55" si="21">H44+273.15</f>
        <v>278.456580645161</v>
      </c>
      <c r="J44" s="11">
        <f t="shared" ref="J44:J55" si="22">EXP(($C$18*(I44-$C$16))/($C$19*I44*$C$16))</f>
        <v>0.0343740131395407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0.0306364980458675</v>
      </c>
      <c r="Q44" s="15">
        <f t="shared" ref="Q44:Q55" si="26">P44*$B$46</f>
        <v>0.00398274474596278</v>
      </c>
      <c r="R44" s="11">
        <f t="shared" ref="R44:R55" si="27">L44*$B$46</f>
        <v>0.115864991666667</v>
      </c>
      <c r="S44" s="16">
        <f t="shared" ref="S44:S55" si="28">Q44/R44</f>
        <v>0.0343740131395406</v>
      </c>
      <c r="T44" s="3">
        <v>0.01</v>
      </c>
      <c r="U44" s="17">
        <f t="shared" ref="U44:U55" si="29">S44*T44</f>
        <v>0.000343740131395406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0.0194437401313954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13.1666666666667</v>
      </c>
      <c r="AU44" s="1">
        <f t="shared" ref="AU44:AU55" si="37">AT44*10000*AS44*0.67*AR44*AQ44</f>
        <v>19873.8810607244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5.07354838709677</v>
      </c>
      <c r="E45" s="12">
        <f t="shared" ref="E45:E56" si="38">D44</f>
        <v>5.30658064516129</v>
      </c>
      <c r="F45" s="8" t="s">
        <v>109</v>
      </c>
      <c r="G45" s="6">
        <v>2</v>
      </c>
      <c r="H45" s="11">
        <f t="shared" si="20"/>
        <v>5.07354838709677</v>
      </c>
      <c r="I45" s="11">
        <f t="shared" si="21"/>
        <v>278.223548387097</v>
      </c>
      <c r="J45" s="11">
        <f t="shared" si="22"/>
        <v>0.033381887839818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1.75190183528747</v>
      </c>
      <c r="P45" s="11">
        <f t="shared" si="25"/>
        <v>0.0584817905719375</v>
      </c>
      <c r="Q45" s="15">
        <f t="shared" si="26"/>
        <v>0.00760263277435187</v>
      </c>
      <c r="R45" s="11">
        <f t="shared" si="27"/>
        <v>0.115864991666667</v>
      </c>
      <c r="S45" s="16">
        <f t="shared" si="28"/>
        <v>0.0656163062284072</v>
      </c>
      <c r="T45" s="3">
        <v>0.01</v>
      </c>
      <c r="U45" s="17">
        <f t="shared" si="29"/>
        <v>0.000656163062284072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0.0197561630622841</v>
      </c>
      <c r="AR45" s="24">
        <f t="shared" si="35"/>
        <v>89.1269166666667</v>
      </c>
      <c r="AS45" s="1">
        <f t="shared" si="36"/>
        <v>0.13</v>
      </c>
      <c r="AT45" s="2">
        <f>$E$3/12</f>
        <v>13.1666666666667</v>
      </c>
      <c r="AU45" s="1">
        <f t="shared" si="37"/>
        <v>20193.2155162955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10.5591428571429</v>
      </c>
      <c r="E46" s="12">
        <f t="shared" si="38"/>
        <v>5.07354838709677</v>
      </c>
      <c r="F46" s="8" t="s">
        <v>109</v>
      </c>
      <c r="G46" s="6">
        <v>3</v>
      </c>
      <c r="H46" s="11">
        <f t="shared" si="20"/>
        <v>10.5591428571429</v>
      </c>
      <c r="I46" s="11">
        <f t="shared" si="21"/>
        <v>283.709142857143</v>
      </c>
      <c r="J46" s="11">
        <f t="shared" si="22"/>
        <v>0.0656722319317179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2.5846892113822</v>
      </c>
      <c r="P46" s="11">
        <f t="shared" si="25"/>
        <v>0.169742309361301</v>
      </c>
      <c r="Q46" s="15">
        <f t="shared" si="26"/>
        <v>0.0220665002169691</v>
      </c>
      <c r="R46" s="11">
        <f t="shared" si="27"/>
        <v>0.115864991666667</v>
      </c>
      <c r="S46" s="16">
        <f t="shared" si="28"/>
        <v>0.190450108350695</v>
      </c>
      <c r="T46" s="3">
        <v>0.01</v>
      </c>
      <c r="U46" s="17">
        <f t="shared" si="29"/>
        <v>0.00190450108350695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0.0210045010835069</v>
      </c>
      <c r="AR46" s="24">
        <f t="shared" si="35"/>
        <v>89.1269166666667</v>
      </c>
      <c r="AS46" s="1">
        <f t="shared" si="36"/>
        <v>0.13</v>
      </c>
      <c r="AT46" s="2">
        <f>$E$3/12</f>
        <v>13.1666666666667</v>
      </c>
      <c r="AU46" s="1">
        <f t="shared" si="37"/>
        <v>21469.1696891917</v>
      </c>
    </row>
    <row r="47" s="1" customFormat="1" ht="16.8" spans="1:47">
      <c r="A47" s="6"/>
      <c r="B47" s="6"/>
      <c r="C47" s="8">
        <v>3</v>
      </c>
      <c r="D47" s="9">
        <v>12.9856129032258</v>
      </c>
      <c r="E47" s="12">
        <f t="shared" si="38"/>
        <v>10.5591428571429</v>
      </c>
      <c r="F47" s="8" t="s">
        <v>109</v>
      </c>
      <c r="G47" s="6">
        <v>4</v>
      </c>
      <c r="H47" s="11">
        <f t="shared" si="20"/>
        <v>12.9856129032258</v>
      </c>
      <c r="I47" s="11">
        <f t="shared" si="21"/>
        <v>286.135612903226</v>
      </c>
      <c r="J47" s="11">
        <f t="shared" si="22"/>
        <v>0.0878570746656946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3.30621606868756</v>
      </c>
      <c r="P47" s="11">
        <f t="shared" si="25"/>
        <v>0.290474472007603</v>
      </c>
      <c r="Q47" s="15">
        <f t="shared" si="26"/>
        <v>0.0377616813609883</v>
      </c>
      <c r="R47" s="11">
        <f t="shared" si="27"/>
        <v>0.115864991666667</v>
      </c>
      <c r="S47" s="16">
        <f t="shared" si="28"/>
        <v>0.325911052318765</v>
      </c>
      <c r="T47" s="3">
        <v>0.01</v>
      </c>
      <c r="U47" s="17">
        <f t="shared" si="29"/>
        <v>0.00325911052318765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0.0223591105231876</v>
      </c>
      <c r="AR47" s="24">
        <f t="shared" si="35"/>
        <v>89.1269166666667</v>
      </c>
      <c r="AS47" s="1">
        <f t="shared" si="36"/>
        <v>0.13</v>
      </c>
      <c r="AT47" s="2">
        <f>$E$3/12</f>
        <v>13.1666666666667</v>
      </c>
      <c r="AU47" s="1">
        <f t="shared" si="37"/>
        <v>22853.7462524466</v>
      </c>
    </row>
    <row r="48" s="1" customFormat="1" ht="16.8" spans="1:47">
      <c r="A48" s="6"/>
      <c r="B48" s="6"/>
      <c r="C48" s="8">
        <v>4</v>
      </c>
      <c r="D48" s="9">
        <v>15.4175666666667</v>
      </c>
      <c r="E48" s="12">
        <f t="shared" si="38"/>
        <v>12.9856129032258</v>
      </c>
      <c r="F48" s="8" t="s">
        <v>109</v>
      </c>
      <c r="G48" s="6">
        <v>5</v>
      </c>
      <c r="H48" s="11">
        <f t="shared" si="20"/>
        <v>15.4175666666667</v>
      </c>
      <c r="I48" s="11">
        <f t="shared" si="21"/>
        <v>288.567566666667</v>
      </c>
      <c r="J48" s="11">
        <f t="shared" si="22"/>
        <v>0.117037357957662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2.86495451684596</v>
      </c>
      <c r="O48" s="11">
        <f t="shared" si="39"/>
        <v>1.04205624650067</v>
      </c>
      <c r="P48" s="11">
        <f t="shared" si="25"/>
        <v>0.121959509933716</v>
      </c>
      <c r="Q48" s="15">
        <f t="shared" si="26"/>
        <v>0.0158547362913831</v>
      </c>
      <c r="R48" s="11">
        <f t="shared" si="27"/>
        <v>0.115864991666667</v>
      </c>
      <c r="S48" s="16">
        <f t="shared" si="28"/>
        <v>0.13683802210935</v>
      </c>
      <c r="T48" s="3">
        <v>0.01</v>
      </c>
      <c r="U48" s="17">
        <f t="shared" si="29"/>
        <v>0.0013683802210935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0.0294183802210935</v>
      </c>
      <c r="AR48" s="24">
        <f t="shared" si="35"/>
        <v>89.1269166666667</v>
      </c>
      <c r="AS48" s="1">
        <f t="shared" si="36"/>
        <v>0.13</v>
      </c>
      <c r="AT48" s="2">
        <f>$E$3/12</f>
        <v>13.1666666666667</v>
      </c>
      <c r="AU48" s="1">
        <f t="shared" si="37"/>
        <v>30069.1834781903</v>
      </c>
    </row>
    <row r="49" s="1" customFormat="1" ht="16.8" spans="1:47">
      <c r="A49" s="6"/>
      <c r="B49" s="6"/>
      <c r="C49" s="8">
        <v>5</v>
      </c>
      <c r="D49" s="9">
        <v>20.1112258064516</v>
      </c>
      <c r="E49" s="12">
        <f t="shared" si="38"/>
        <v>15.4175666666667</v>
      </c>
      <c r="F49" s="8" t="s">
        <v>111</v>
      </c>
      <c r="G49" s="6">
        <v>6</v>
      </c>
      <c r="H49" s="11">
        <f t="shared" si="20"/>
        <v>20.1112258064516</v>
      </c>
      <c r="I49" s="11">
        <f t="shared" si="21"/>
        <v>293.261225806452</v>
      </c>
      <c r="J49" s="11">
        <f t="shared" si="22"/>
        <v>0.200844748326849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1.81136590323362</v>
      </c>
      <c r="P49" s="11">
        <f t="shared" si="25"/>
        <v>0.363803328962792</v>
      </c>
      <c r="Q49" s="15">
        <f t="shared" si="26"/>
        <v>0.0472944327651629</v>
      </c>
      <c r="R49" s="11">
        <f t="shared" si="27"/>
        <v>0.115864991666667</v>
      </c>
      <c r="S49" s="16">
        <f t="shared" si="28"/>
        <v>0.408185700312521</v>
      </c>
      <c r="T49" s="3">
        <v>0.01</v>
      </c>
      <c r="U49" s="17">
        <f t="shared" si="29"/>
        <v>0.00408185700312521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0.0321318570031252</v>
      </c>
      <c r="AR49" s="24">
        <f t="shared" si="35"/>
        <v>89.1269166666667</v>
      </c>
      <c r="AS49" s="1">
        <f t="shared" si="36"/>
        <v>0.13</v>
      </c>
      <c r="AT49" s="2">
        <f>$E$3/12</f>
        <v>13.1666666666667</v>
      </c>
      <c r="AU49" s="1">
        <f t="shared" si="37"/>
        <v>32842.6887021189</v>
      </c>
    </row>
    <row r="50" s="1" customFormat="1" ht="16.8" spans="1:47">
      <c r="A50" s="6"/>
      <c r="B50" s="6"/>
      <c r="C50" s="8">
        <v>6</v>
      </c>
      <c r="D50" s="9">
        <v>23.8915666666667</v>
      </c>
      <c r="E50" s="12">
        <f t="shared" si="38"/>
        <v>20.1112258064516</v>
      </c>
      <c r="F50" s="8" t="s">
        <v>109</v>
      </c>
      <c r="G50" s="6">
        <v>7</v>
      </c>
      <c r="H50" s="11">
        <f t="shared" si="20"/>
        <v>23.8915666666667</v>
      </c>
      <c r="I50" s="11">
        <f t="shared" si="21"/>
        <v>297.041566666667</v>
      </c>
      <c r="J50" s="11">
        <f t="shared" si="22"/>
        <v>0.306457489077176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2.33883174093749</v>
      </c>
      <c r="P50" s="11">
        <f t="shared" si="25"/>
        <v>0.716752502701705</v>
      </c>
      <c r="Q50" s="15">
        <f t="shared" si="26"/>
        <v>0.0931778253512216</v>
      </c>
      <c r="R50" s="11">
        <f t="shared" si="27"/>
        <v>0.115864991666667</v>
      </c>
      <c r="S50" s="16">
        <f t="shared" si="28"/>
        <v>0.804193087237996</v>
      </c>
      <c r="T50" s="3">
        <v>0.01</v>
      </c>
      <c r="U50" s="17">
        <f t="shared" si="29"/>
        <v>0.00804193087237996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0.03609193087238</v>
      </c>
      <c r="AR50" s="24">
        <f t="shared" si="35"/>
        <v>89.1269166666667</v>
      </c>
      <c r="AS50" s="1">
        <f t="shared" si="36"/>
        <v>0.13</v>
      </c>
      <c r="AT50" s="2">
        <f>$E$3/12</f>
        <v>13.1666666666667</v>
      </c>
      <c r="AU50" s="1">
        <f t="shared" si="37"/>
        <v>36890.368651419</v>
      </c>
    </row>
    <row r="51" s="1" customFormat="1" ht="16.8" spans="1:47">
      <c r="A51" s="6"/>
      <c r="B51" s="6"/>
      <c r="C51" s="8">
        <v>7</v>
      </c>
      <c r="D51" s="9">
        <v>26.2291935483871</v>
      </c>
      <c r="E51" s="12">
        <f t="shared" si="38"/>
        <v>23.8915666666667</v>
      </c>
      <c r="F51" s="8" t="s">
        <v>109</v>
      </c>
      <c r="G51" s="6">
        <v>8</v>
      </c>
      <c r="H51" s="11">
        <f t="shared" si="20"/>
        <v>26.2291935483871</v>
      </c>
      <c r="I51" s="11">
        <f t="shared" si="21"/>
        <v>299.379193548387</v>
      </c>
      <c r="J51" s="11">
        <f t="shared" si="22"/>
        <v>0.3958468006927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2.51334840490245</v>
      </c>
      <c r="P51" s="11">
        <f t="shared" si="25"/>
        <v>0.994900925106738</v>
      </c>
      <c r="Q51" s="15">
        <f t="shared" si="26"/>
        <v>0.129337120263876</v>
      </c>
      <c r="R51" s="11">
        <f t="shared" si="27"/>
        <v>0.115864991666667</v>
      </c>
      <c r="S51" s="16">
        <f t="shared" si="28"/>
        <v>1.11627436729092</v>
      </c>
      <c r="T51" s="3">
        <v>0.01</v>
      </c>
      <c r="U51" s="17">
        <f t="shared" si="29"/>
        <v>0.0111627436729092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0.0452627436729092</v>
      </c>
      <c r="AR51" s="24">
        <f t="shared" si="35"/>
        <v>89.1269166666667</v>
      </c>
      <c r="AS51" s="1">
        <f t="shared" si="36"/>
        <v>0.13</v>
      </c>
      <c r="AT51" s="2">
        <f>$E$3/12</f>
        <v>13.1666666666667</v>
      </c>
      <c r="AU51" s="1">
        <f t="shared" si="37"/>
        <v>46264.061243288</v>
      </c>
    </row>
    <row r="52" s="1" customFormat="1" ht="16.8" spans="1:47">
      <c r="A52" s="6"/>
      <c r="B52" s="6"/>
      <c r="C52" s="8">
        <v>8</v>
      </c>
      <c r="D52" s="9">
        <v>25.3882580645161</v>
      </c>
      <c r="E52" s="12">
        <f t="shared" si="38"/>
        <v>26.2291935483871</v>
      </c>
      <c r="F52" s="8" t="s">
        <v>109</v>
      </c>
      <c r="G52" s="6">
        <v>9</v>
      </c>
      <c r="H52" s="11">
        <f t="shared" si="20"/>
        <v>25.3882580645161</v>
      </c>
      <c r="I52" s="11">
        <f t="shared" si="21"/>
        <v>298.538258064516</v>
      </c>
      <c r="J52" s="11">
        <f t="shared" si="22"/>
        <v>0.361193680878004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2.40971664646238</v>
      </c>
      <c r="P52" s="11">
        <f t="shared" si="25"/>
        <v>0.870374425408748</v>
      </c>
      <c r="Q52" s="15">
        <f t="shared" si="26"/>
        <v>0.113148675303137</v>
      </c>
      <c r="R52" s="11">
        <f t="shared" si="27"/>
        <v>0.115864991666667</v>
      </c>
      <c r="S52" s="16">
        <f t="shared" si="28"/>
        <v>0.976556194201055</v>
      </c>
      <c r="T52" s="3">
        <v>0.01</v>
      </c>
      <c r="U52" s="17">
        <f t="shared" si="29"/>
        <v>0.00976556194201054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0.02</v>
      </c>
      <c r="AO52" s="3">
        <v>0.35</v>
      </c>
      <c r="AP52" s="3">
        <f t="shared" si="33"/>
        <v>0.007</v>
      </c>
      <c r="AQ52" s="1">
        <f t="shared" si="34"/>
        <v>0.0438655619420105</v>
      </c>
      <c r="AR52" s="24">
        <f t="shared" si="35"/>
        <v>89.1269166666667</v>
      </c>
      <c r="AS52" s="1">
        <f t="shared" si="36"/>
        <v>0.13</v>
      </c>
      <c r="AT52" s="2">
        <f>$E$3/12</f>
        <v>13.1666666666667</v>
      </c>
      <c r="AU52" s="1">
        <f t="shared" si="37"/>
        <v>44835.9705903348</v>
      </c>
    </row>
    <row r="53" s="1" customFormat="1" ht="16.8" spans="1:47">
      <c r="A53" s="6"/>
      <c r="B53" s="6"/>
      <c r="C53" s="8">
        <v>9</v>
      </c>
      <c r="D53" s="9">
        <v>23.9208333333333</v>
      </c>
      <c r="E53" s="12">
        <f t="shared" si="38"/>
        <v>25.3882580645161</v>
      </c>
      <c r="F53" s="8" t="s">
        <v>109</v>
      </c>
      <c r="G53" s="6">
        <v>10</v>
      </c>
      <c r="H53" s="11">
        <f t="shared" si="20"/>
        <v>23.9208333333333</v>
      </c>
      <c r="I53" s="11">
        <f t="shared" si="21"/>
        <v>297.070833333333</v>
      </c>
      <c r="J53" s="11">
        <f t="shared" si="22"/>
        <v>0.307448739649635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2.4306113877203</v>
      </c>
      <c r="P53" s="11">
        <f t="shared" si="25"/>
        <v>0.747288407732657</v>
      </c>
      <c r="Q53" s="15">
        <f t="shared" si="26"/>
        <v>0.0971474930052454</v>
      </c>
      <c r="R53" s="11">
        <f t="shared" si="27"/>
        <v>0.115864991666667</v>
      </c>
      <c r="S53" s="16">
        <f t="shared" si="28"/>
        <v>0.838454235466826</v>
      </c>
      <c r="T53" s="3">
        <v>0.01</v>
      </c>
      <c r="U53" s="17">
        <f t="shared" si="29"/>
        <v>0.00838454235466826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0.0364345423546683</v>
      </c>
      <c r="AR53" s="24">
        <f t="shared" si="35"/>
        <v>89.1269166666667</v>
      </c>
      <c r="AS53" s="1">
        <f t="shared" si="36"/>
        <v>0.13</v>
      </c>
      <c r="AT53" s="2">
        <f>$E$3/12</f>
        <v>13.1666666666667</v>
      </c>
      <c r="AU53" s="1">
        <f t="shared" si="37"/>
        <v>37240.5594996315</v>
      </c>
    </row>
    <row r="54" s="1" customFormat="1" ht="16.8" spans="1:47">
      <c r="A54" s="6"/>
      <c r="B54" s="6"/>
      <c r="C54" s="8">
        <v>10</v>
      </c>
      <c r="D54" s="9">
        <v>16.7556774193548</v>
      </c>
      <c r="E54" s="12">
        <f t="shared" si="38"/>
        <v>23.9208333333333</v>
      </c>
      <c r="F54" s="8" t="s">
        <v>109</v>
      </c>
      <c r="G54" s="6">
        <v>11</v>
      </c>
      <c r="H54" s="11">
        <f t="shared" si="20"/>
        <v>16.7556774193548</v>
      </c>
      <c r="I54" s="11">
        <f t="shared" si="21"/>
        <v>289.905677419355</v>
      </c>
      <c r="J54" s="11">
        <f t="shared" si="22"/>
        <v>0.13676093587702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1.59915683098826</v>
      </c>
      <c r="O54" s="11">
        <f t="shared" si="39"/>
        <v>0.97543531566605</v>
      </c>
      <c r="P54" s="11">
        <f t="shared" si="25"/>
        <v>0.133401446657986</v>
      </c>
      <c r="Q54" s="15">
        <f t="shared" si="26"/>
        <v>0.0173421880655381</v>
      </c>
      <c r="R54" s="11">
        <f t="shared" si="27"/>
        <v>0.115864991666667</v>
      </c>
      <c r="S54" s="16">
        <f t="shared" si="28"/>
        <v>0.149675823698586</v>
      </c>
      <c r="T54" s="3">
        <v>0.01</v>
      </c>
      <c r="U54" s="17">
        <f t="shared" si="29"/>
        <v>0.00149675823698586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0.0295467582369859</v>
      </c>
      <c r="AR54" s="24">
        <f t="shared" si="35"/>
        <v>89.1269166666667</v>
      </c>
      <c r="AS54" s="1">
        <f t="shared" si="36"/>
        <v>0.13</v>
      </c>
      <c r="AT54" s="2">
        <f>$E$3/12</f>
        <v>13.1666666666667</v>
      </c>
      <c r="AU54" s="1">
        <f t="shared" si="37"/>
        <v>30200.4015155336</v>
      </c>
    </row>
    <row r="55" s="1" customFormat="1" ht="16.8" spans="1:48">
      <c r="A55" s="6"/>
      <c r="B55" s="6"/>
      <c r="C55" s="8">
        <v>11</v>
      </c>
      <c r="D55" s="9">
        <v>10.1138333333333</v>
      </c>
      <c r="E55" s="12">
        <f t="shared" si="38"/>
        <v>16.7556774193548</v>
      </c>
      <c r="F55" s="8" t="s">
        <v>111</v>
      </c>
      <c r="G55" s="6">
        <v>12</v>
      </c>
      <c r="H55" s="11">
        <f t="shared" si="20"/>
        <v>10.1138333333333</v>
      </c>
      <c r="I55" s="11">
        <f t="shared" si="21"/>
        <v>283.263833333333</v>
      </c>
      <c r="J55" s="11">
        <f t="shared" si="22"/>
        <v>0.0622229233010009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1.73330303567473</v>
      </c>
      <c r="P55" s="11">
        <f t="shared" si="25"/>
        <v>0.107851181846181</v>
      </c>
      <c r="Q55" s="15">
        <f t="shared" si="26"/>
        <v>0.0140206536400035</v>
      </c>
      <c r="R55" s="11">
        <f t="shared" si="27"/>
        <v>0.115864991666667</v>
      </c>
      <c r="S55" s="16">
        <f t="shared" si="28"/>
        <v>0.121008541392206</v>
      </c>
      <c r="T55" s="3">
        <v>0.01</v>
      </c>
      <c r="U55" s="17">
        <f t="shared" si="29"/>
        <v>0.00121008541392206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0.0203100854139221</v>
      </c>
      <c r="AR55" s="24">
        <f t="shared" si="35"/>
        <v>89.1269166666667</v>
      </c>
      <c r="AS55" s="1">
        <f t="shared" si="36"/>
        <v>0.13</v>
      </c>
      <c r="AT55" s="2">
        <f>$E$3/12</f>
        <v>13.1666666666667</v>
      </c>
      <c r="AU55" s="1">
        <f t="shared" si="37"/>
        <v>20759.3919236604</v>
      </c>
      <c r="AV55" s="1">
        <f>SUM(AU44:AU55)</f>
        <v>363492.638122834</v>
      </c>
    </row>
    <row r="56" s="1" customFormat="1" ht="16.8" spans="1:46">
      <c r="A56" s="6"/>
      <c r="B56" s="6"/>
      <c r="C56" s="8">
        <v>12</v>
      </c>
      <c r="D56" s="9">
        <v>7.36887096774194</v>
      </c>
      <c r="E56" s="12">
        <f t="shared" si="38"/>
        <v>10.1138333333333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5.30658064516129</v>
      </c>
      <c r="E60" s="8"/>
      <c r="F60" s="8"/>
      <c r="G60" s="6">
        <v>1</v>
      </c>
      <c r="H60" s="11">
        <f t="shared" ref="H60:H71" si="40">E61</f>
        <v>5.30658064516129</v>
      </c>
      <c r="I60" s="11">
        <f t="shared" ref="I60:I71" si="41">H60+273.15</f>
        <v>278.456580645161</v>
      </c>
      <c r="J60" s="11">
        <f t="shared" ref="J60:J71" si="42">EXP(($C$18*(I60-$C$16))/($C$19*I60*$C$16))</f>
        <v>0.0343740131395407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0.0474258259286243</v>
      </c>
      <c r="Q60" s="15">
        <f t="shared" ref="Q60:Q71" si="46">P60*$B$62</f>
        <v>0.00474258259286243</v>
      </c>
      <c r="R60" s="11">
        <f t="shared" ref="R60:R71" si="47">L60*$B$62</f>
        <v>0.13797</v>
      </c>
      <c r="S60" s="16">
        <f t="shared" ref="S60:S71" si="48">Q60/R60</f>
        <v>0.0343740131395407</v>
      </c>
      <c r="T60" s="3">
        <v>0.01</v>
      </c>
      <c r="U60" s="17">
        <f t="shared" ref="U60:U71" si="49">S60*T60</f>
        <v>0.000343740131395407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0.0126437401313954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0.583333333333333</v>
      </c>
      <c r="AU60" s="1">
        <f t="shared" ref="AU60:AU71" si="57">AT60*10000*AS60*0.67*AR60*AQ60</f>
        <v>681.791876133771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5.07354838709677</v>
      </c>
      <c r="E61" s="12">
        <f t="shared" ref="E61:E72" si="58">D60</f>
        <v>5.30658064516129</v>
      </c>
      <c r="F61" s="8" t="s">
        <v>109</v>
      </c>
      <c r="G61" s="6">
        <v>2</v>
      </c>
      <c r="H61" s="11">
        <f t="shared" si="40"/>
        <v>5.07354838709677</v>
      </c>
      <c r="I61" s="11">
        <f t="shared" si="41"/>
        <v>278.223548387097</v>
      </c>
      <c r="J61" s="11">
        <f t="shared" si="42"/>
        <v>0.033381887839818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2.71197417407138</v>
      </c>
      <c r="P61" s="11">
        <f t="shared" si="45"/>
        <v>0.0905308177033337</v>
      </c>
      <c r="Q61" s="15">
        <f t="shared" si="46"/>
        <v>0.00905308177033337</v>
      </c>
      <c r="R61" s="11">
        <f t="shared" si="47"/>
        <v>0.13797</v>
      </c>
      <c r="S61" s="16">
        <f t="shared" si="48"/>
        <v>0.0656163062284074</v>
      </c>
      <c r="T61" s="3">
        <v>0.01</v>
      </c>
      <c r="U61" s="17">
        <f t="shared" si="49"/>
        <v>0.000656163062284074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0.0129561630622841</v>
      </c>
      <c r="AR61" s="24">
        <f t="shared" si="55"/>
        <v>137.97</v>
      </c>
      <c r="AS61" s="1">
        <f t="shared" si="56"/>
        <v>0.1</v>
      </c>
      <c r="AT61" s="2">
        <f>$E$5/12</f>
        <v>0.583333333333333</v>
      </c>
      <c r="AU61" s="1">
        <f t="shared" si="57"/>
        <v>698.638743752386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10.5591428571429</v>
      </c>
      <c r="E62" s="12">
        <f t="shared" si="58"/>
        <v>5.07354838709677</v>
      </c>
      <c r="F62" s="8" t="s">
        <v>109</v>
      </c>
      <c r="G62" s="6">
        <v>3</v>
      </c>
      <c r="H62" s="11">
        <f t="shared" si="40"/>
        <v>10.5591428571429</v>
      </c>
      <c r="I62" s="11">
        <f t="shared" si="41"/>
        <v>283.709142857143</v>
      </c>
      <c r="J62" s="11">
        <f t="shared" si="42"/>
        <v>0.0656722319317179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4.00114335636804</v>
      </c>
      <c r="P62" s="11">
        <f t="shared" si="45"/>
        <v>0.262764014491454</v>
      </c>
      <c r="Q62" s="15">
        <f t="shared" si="46"/>
        <v>0.0262764014491454</v>
      </c>
      <c r="R62" s="11">
        <f t="shared" si="47"/>
        <v>0.13797</v>
      </c>
      <c r="S62" s="16">
        <f t="shared" si="48"/>
        <v>0.190450108350695</v>
      </c>
      <c r="T62" s="3">
        <v>0.01</v>
      </c>
      <c r="U62" s="17">
        <f t="shared" si="49"/>
        <v>0.00190450108350695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0.0142045010835069</v>
      </c>
      <c r="AR62" s="24">
        <f t="shared" si="55"/>
        <v>137.97</v>
      </c>
      <c r="AS62" s="1">
        <f t="shared" si="56"/>
        <v>0.1</v>
      </c>
      <c r="AT62" s="2">
        <f>$E$5/12</f>
        <v>0.583333333333333</v>
      </c>
      <c r="AU62" s="1">
        <f t="shared" si="57"/>
        <v>765.953218163743</v>
      </c>
    </row>
    <row r="63" s="1" customFormat="1" ht="16.8" spans="1:47">
      <c r="A63" s="6"/>
      <c r="B63" s="6"/>
      <c r="C63" s="8">
        <v>3</v>
      </c>
      <c r="D63" s="9">
        <v>12.9856129032258</v>
      </c>
      <c r="E63" s="12">
        <f t="shared" si="58"/>
        <v>10.5591428571429</v>
      </c>
      <c r="F63" s="8" t="s">
        <v>109</v>
      </c>
      <c r="G63" s="6">
        <v>4</v>
      </c>
      <c r="H63" s="11">
        <f t="shared" si="40"/>
        <v>12.9856129032258</v>
      </c>
      <c r="I63" s="11">
        <f t="shared" si="41"/>
        <v>286.135612903226</v>
      </c>
      <c r="J63" s="11">
        <f t="shared" si="42"/>
        <v>0.0878570746656946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5.11807934187659</v>
      </c>
      <c r="P63" s="11">
        <f t="shared" si="45"/>
        <v>0.449659478884201</v>
      </c>
      <c r="Q63" s="15">
        <f t="shared" si="46"/>
        <v>0.0449659478884201</v>
      </c>
      <c r="R63" s="11">
        <f t="shared" si="47"/>
        <v>0.13797</v>
      </c>
      <c r="S63" s="16">
        <f t="shared" si="48"/>
        <v>0.325911052318765</v>
      </c>
      <c r="T63" s="3">
        <v>0.01</v>
      </c>
      <c r="U63" s="17">
        <f t="shared" si="49"/>
        <v>0.00325911052318765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0.0155591105231877</v>
      </c>
      <c r="AR63" s="24">
        <f t="shared" si="55"/>
        <v>137.97</v>
      </c>
      <c r="AS63" s="1">
        <f t="shared" si="56"/>
        <v>0.1</v>
      </c>
      <c r="AT63" s="2">
        <f>$E$5/12</f>
        <v>0.583333333333333</v>
      </c>
      <c r="AU63" s="1">
        <f t="shared" si="57"/>
        <v>838.998195497242</v>
      </c>
    </row>
    <row r="64" s="1" customFormat="1" ht="16.8" spans="1:47">
      <c r="A64" s="6"/>
      <c r="B64" s="6"/>
      <c r="C64" s="8">
        <v>4</v>
      </c>
      <c r="D64" s="9">
        <v>15.4175666666667</v>
      </c>
      <c r="E64" s="12">
        <f t="shared" si="58"/>
        <v>12.9856129032258</v>
      </c>
      <c r="F64" s="8" t="s">
        <v>109</v>
      </c>
      <c r="G64" s="6">
        <v>5</v>
      </c>
      <c r="H64" s="11">
        <f t="shared" si="40"/>
        <v>15.4175666666667</v>
      </c>
      <c r="I64" s="11">
        <f t="shared" si="41"/>
        <v>288.567566666667</v>
      </c>
      <c r="J64" s="11">
        <f t="shared" si="42"/>
        <v>0.117037357957662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4.43499886984277</v>
      </c>
      <c r="O64" s="11">
        <f t="shared" si="59"/>
        <v>1.61312099314962</v>
      </c>
      <c r="P64" s="11">
        <f t="shared" si="45"/>
        <v>0.188795419104271</v>
      </c>
      <c r="Q64" s="15">
        <f t="shared" si="46"/>
        <v>0.0188795419104271</v>
      </c>
      <c r="R64" s="11">
        <f t="shared" si="47"/>
        <v>0.13797</v>
      </c>
      <c r="S64" s="16">
        <f t="shared" si="48"/>
        <v>0.13683802210935</v>
      </c>
      <c r="T64" s="3">
        <v>0.01</v>
      </c>
      <c r="U64" s="17">
        <f t="shared" si="49"/>
        <v>0.0013683802210935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0.0194183802210935</v>
      </c>
      <c r="AR64" s="24">
        <f t="shared" si="55"/>
        <v>137.97</v>
      </c>
      <c r="AS64" s="1">
        <f t="shared" si="56"/>
        <v>0.1</v>
      </c>
      <c r="AT64" s="2">
        <f>$E$5/12</f>
        <v>0.583333333333333</v>
      </c>
      <c r="AU64" s="1">
        <f t="shared" si="57"/>
        <v>1047.10265671659</v>
      </c>
    </row>
    <row r="65" s="1" customFormat="1" ht="16.8" spans="1:47">
      <c r="A65" s="6"/>
      <c r="B65" s="6"/>
      <c r="C65" s="8">
        <v>5</v>
      </c>
      <c r="D65" s="9">
        <v>20.1112258064516</v>
      </c>
      <c r="E65" s="12">
        <f t="shared" si="58"/>
        <v>15.4175666666667</v>
      </c>
      <c r="F65" s="8" t="s">
        <v>111</v>
      </c>
      <c r="G65" s="6">
        <v>6</v>
      </c>
      <c r="H65" s="11">
        <f t="shared" si="40"/>
        <v>20.1112258064516</v>
      </c>
      <c r="I65" s="11">
        <f t="shared" si="41"/>
        <v>293.261225806452</v>
      </c>
      <c r="J65" s="11">
        <f t="shared" si="42"/>
        <v>0.200844748326849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2.80402557404535</v>
      </c>
      <c r="P65" s="11">
        <f t="shared" si="45"/>
        <v>0.563173810721187</v>
      </c>
      <c r="Q65" s="15">
        <f t="shared" si="46"/>
        <v>0.0563173810721187</v>
      </c>
      <c r="R65" s="11">
        <f t="shared" si="47"/>
        <v>0.13797</v>
      </c>
      <c r="S65" s="16">
        <f t="shared" si="48"/>
        <v>0.408185700312522</v>
      </c>
      <c r="T65" s="3">
        <v>0.01</v>
      </c>
      <c r="U65" s="17">
        <f t="shared" si="49"/>
        <v>0.00408185700312522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0.0221318570031252</v>
      </c>
      <c r="AR65" s="24">
        <f t="shared" si="55"/>
        <v>137.97</v>
      </c>
      <c r="AS65" s="1">
        <f t="shared" si="56"/>
        <v>0.1</v>
      </c>
      <c r="AT65" s="2">
        <f>$E$5/12</f>
        <v>0.583333333333333</v>
      </c>
      <c r="AU65" s="1">
        <f t="shared" si="57"/>
        <v>1193.4222114402</v>
      </c>
    </row>
    <row r="66" s="1" customFormat="1" ht="16.8" spans="1:47">
      <c r="A66" s="6"/>
      <c r="B66" s="6"/>
      <c r="C66" s="8">
        <v>6</v>
      </c>
      <c r="D66" s="9">
        <v>23.8915666666667</v>
      </c>
      <c r="E66" s="12">
        <f t="shared" si="58"/>
        <v>20.1112258064516</v>
      </c>
      <c r="F66" s="8" t="s">
        <v>109</v>
      </c>
      <c r="G66" s="6">
        <v>7</v>
      </c>
      <c r="H66" s="11">
        <f t="shared" si="40"/>
        <v>23.8915666666667</v>
      </c>
      <c r="I66" s="11">
        <f t="shared" si="41"/>
        <v>297.041566666667</v>
      </c>
      <c r="J66" s="11">
        <f t="shared" si="42"/>
        <v>0.306457489077176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3.62055176332416</v>
      </c>
      <c r="P66" s="11">
        <f t="shared" si="45"/>
        <v>1.10954520246227</v>
      </c>
      <c r="Q66" s="15">
        <f t="shared" si="46"/>
        <v>0.110954520246227</v>
      </c>
      <c r="R66" s="11">
        <f t="shared" si="47"/>
        <v>0.13797</v>
      </c>
      <c r="S66" s="16">
        <f t="shared" si="48"/>
        <v>0.804193087237998</v>
      </c>
      <c r="T66" s="3">
        <v>0.01</v>
      </c>
      <c r="U66" s="17">
        <f t="shared" si="49"/>
        <v>0.00804193087237998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0.02609193087238</v>
      </c>
      <c r="AR66" s="24">
        <f t="shared" si="55"/>
        <v>137.97</v>
      </c>
      <c r="AS66" s="1">
        <f t="shared" si="56"/>
        <v>0.1</v>
      </c>
      <c r="AT66" s="2">
        <f>$E$5/12</f>
        <v>0.583333333333333</v>
      </c>
      <c r="AU66" s="1">
        <f t="shared" si="57"/>
        <v>1406.96236371234</v>
      </c>
    </row>
    <row r="67" s="1" customFormat="1" ht="16.8" spans="1:47">
      <c r="A67" s="6"/>
      <c r="B67" s="6"/>
      <c r="C67" s="8">
        <v>7</v>
      </c>
      <c r="D67" s="9">
        <v>26.2291935483871</v>
      </c>
      <c r="E67" s="12">
        <f t="shared" si="58"/>
        <v>23.8915666666667</v>
      </c>
      <c r="F67" s="8" t="s">
        <v>109</v>
      </c>
      <c r="G67" s="6">
        <v>8</v>
      </c>
      <c r="H67" s="11">
        <f t="shared" si="40"/>
        <v>26.2291935483871</v>
      </c>
      <c r="I67" s="11">
        <f t="shared" si="41"/>
        <v>299.379193548387</v>
      </c>
      <c r="J67" s="11">
        <f t="shared" si="42"/>
        <v>0.3958468006927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3.8907065608619</v>
      </c>
      <c r="P67" s="11">
        <f t="shared" si="45"/>
        <v>1.54012374455128</v>
      </c>
      <c r="Q67" s="15">
        <f t="shared" si="46"/>
        <v>0.154012374455128</v>
      </c>
      <c r="R67" s="11">
        <f t="shared" si="47"/>
        <v>0.13797</v>
      </c>
      <c r="S67" s="16">
        <f t="shared" si="48"/>
        <v>1.11627436729092</v>
      </c>
      <c r="T67" s="3">
        <v>0.01</v>
      </c>
      <c r="U67" s="17">
        <f t="shared" si="49"/>
        <v>0.0111627436729092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0.0343627436729092</v>
      </c>
      <c r="AR67" s="24">
        <f t="shared" si="55"/>
        <v>137.97</v>
      </c>
      <c r="AS67" s="1">
        <f t="shared" si="56"/>
        <v>0.1</v>
      </c>
      <c r="AT67" s="2">
        <f>$E$5/12</f>
        <v>0.583333333333333</v>
      </c>
      <c r="AU67" s="1">
        <f t="shared" si="57"/>
        <v>1852.95167682879</v>
      </c>
    </row>
    <row r="68" s="1" customFormat="1" ht="16.8" spans="1:47">
      <c r="A68" s="6"/>
      <c r="B68" s="6"/>
      <c r="C68" s="8">
        <v>8</v>
      </c>
      <c r="D68" s="9">
        <v>25.3882580645161</v>
      </c>
      <c r="E68" s="12">
        <f t="shared" si="58"/>
        <v>26.2291935483871</v>
      </c>
      <c r="F68" s="8" t="s">
        <v>109</v>
      </c>
      <c r="G68" s="6">
        <v>9</v>
      </c>
      <c r="H68" s="11">
        <f t="shared" si="40"/>
        <v>25.3882580645161</v>
      </c>
      <c r="I68" s="11">
        <f t="shared" si="41"/>
        <v>298.538258064516</v>
      </c>
      <c r="J68" s="11">
        <f t="shared" si="42"/>
        <v>0.361193680878004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3.73028281631061</v>
      </c>
      <c r="P68" s="11">
        <f t="shared" si="45"/>
        <v>1.3473545811392</v>
      </c>
      <c r="Q68" s="15">
        <f t="shared" si="46"/>
        <v>0.13473545811392</v>
      </c>
      <c r="R68" s="11">
        <f t="shared" si="47"/>
        <v>0.13797</v>
      </c>
      <c r="S68" s="16">
        <f t="shared" si="48"/>
        <v>0.976556194201057</v>
      </c>
      <c r="T68" s="3">
        <v>0.01</v>
      </c>
      <c r="U68" s="17">
        <f t="shared" si="49"/>
        <v>0.00976556194201057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0.0329655619420106</v>
      </c>
      <c r="AR68" s="24">
        <f t="shared" si="55"/>
        <v>137.97</v>
      </c>
      <c r="AS68" s="1">
        <f t="shared" si="56"/>
        <v>0.1</v>
      </c>
      <c r="AT68" s="2">
        <f>$E$5/12</f>
        <v>0.583333333333333</v>
      </c>
      <c r="AU68" s="1">
        <f t="shared" si="57"/>
        <v>1777.61106212857</v>
      </c>
    </row>
    <row r="69" s="1" customFormat="1" ht="16.8" spans="1:47">
      <c r="A69" s="6"/>
      <c r="B69" s="6"/>
      <c r="C69" s="8">
        <v>9</v>
      </c>
      <c r="D69" s="9">
        <v>23.9208333333333</v>
      </c>
      <c r="E69" s="12">
        <f t="shared" si="58"/>
        <v>25.3882580645161</v>
      </c>
      <c r="F69" s="8" t="s">
        <v>109</v>
      </c>
      <c r="G69" s="6">
        <v>10</v>
      </c>
      <c r="H69" s="11">
        <f t="shared" si="40"/>
        <v>23.9208333333333</v>
      </c>
      <c r="I69" s="11">
        <f t="shared" si="41"/>
        <v>297.070833333333</v>
      </c>
      <c r="J69" s="11">
        <f t="shared" si="42"/>
        <v>0.307448739649635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3.76262823517142</v>
      </c>
      <c r="P69" s="11">
        <f t="shared" si="45"/>
        <v>1.15681530867358</v>
      </c>
      <c r="Q69" s="15">
        <f t="shared" si="46"/>
        <v>0.115681530867358</v>
      </c>
      <c r="R69" s="11">
        <f t="shared" si="47"/>
        <v>0.13797</v>
      </c>
      <c r="S69" s="16">
        <f t="shared" si="48"/>
        <v>0.838454235466827</v>
      </c>
      <c r="T69" s="3">
        <v>0.01</v>
      </c>
      <c r="U69" s="17">
        <f t="shared" si="49"/>
        <v>0.00838454235466827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0.0264345423546683</v>
      </c>
      <c r="AR69" s="24">
        <f t="shared" si="55"/>
        <v>137.97</v>
      </c>
      <c r="AS69" s="1">
        <f t="shared" si="56"/>
        <v>0.1</v>
      </c>
      <c r="AT69" s="2">
        <f>$E$5/12</f>
        <v>0.583333333333333</v>
      </c>
      <c r="AU69" s="1">
        <f t="shared" si="57"/>
        <v>1425.43709688992</v>
      </c>
    </row>
    <row r="70" s="1" customFormat="1" ht="16.8" spans="1:47">
      <c r="A70" s="6"/>
      <c r="B70" s="6"/>
      <c r="C70" s="8">
        <v>10</v>
      </c>
      <c r="D70" s="9">
        <v>16.7556774193548</v>
      </c>
      <c r="E70" s="12">
        <f t="shared" si="58"/>
        <v>23.9208333333333</v>
      </c>
      <c r="F70" s="8" t="s">
        <v>109</v>
      </c>
      <c r="G70" s="6">
        <v>11</v>
      </c>
      <c r="H70" s="11">
        <f t="shared" si="40"/>
        <v>16.7556774193548</v>
      </c>
      <c r="I70" s="11">
        <f t="shared" si="41"/>
        <v>289.905677419355</v>
      </c>
      <c r="J70" s="11">
        <f t="shared" si="42"/>
        <v>0.13676093587702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2.47552228017294</v>
      </c>
      <c r="O70" s="11">
        <f t="shared" si="59"/>
        <v>1.50999064632489</v>
      </c>
      <c r="P70" s="11">
        <f t="shared" si="45"/>
        <v>0.206507733956939</v>
      </c>
      <c r="Q70" s="15">
        <f t="shared" si="46"/>
        <v>0.0206507733956939</v>
      </c>
      <c r="R70" s="11">
        <f t="shared" si="47"/>
        <v>0.13797</v>
      </c>
      <c r="S70" s="16">
        <f t="shared" si="48"/>
        <v>0.149675823698586</v>
      </c>
      <c r="T70" s="3">
        <v>0.01</v>
      </c>
      <c r="U70" s="17">
        <f t="shared" si="49"/>
        <v>0.00149675823698586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0.0195467582369859</v>
      </c>
      <c r="AR70" s="24">
        <f t="shared" si="55"/>
        <v>137.97</v>
      </c>
      <c r="AS70" s="1">
        <f t="shared" si="56"/>
        <v>0.1</v>
      </c>
      <c r="AT70" s="2">
        <f>$E$5/12</f>
        <v>0.583333333333333</v>
      </c>
      <c r="AU70" s="1">
        <f t="shared" si="57"/>
        <v>1054.0252197715</v>
      </c>
    </row>
    <row r="71" s="1" customFormat="1" ht="16.8" spans="1:48">
      <c r="A71" s="6"/>
      <c r="B71" s="6"/>
      <c r="C71" s="8">
        <v>11</v>
      </c>
      <c r="D71" s="9">
        <v>10.1138333333333</v>
      </c>
      <c r="E71" s="12">
        <f t="shared" si="58"/>
        <v>16.7556774193548</v>
      </c>
      <c r="F71" s="8" t="s">
        <v>111</v>
      </c>
      <c r="G71" s="6">
        <v>12</v>
      </c>
      <c r="H71" s="11">
        <f t="shared" si="40"/>
        <v>10.1138333333333</v>
      </c>
      <c r="I71" s="11">
        <f t="shared" si="41"/>
        <v>283.263833333333</v>
      </c>
      <c r="J71" s="11">
        <f t="shared" si="42"/>
        <v>0.0622229233010009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2.68318291236795</v>
      </c>
      <c r="P71" s="11">
        <f t="shared" si="45"/>
        <v>0.166955484558827</v>
      </c>
      <c r="Q71" s="15">
        <f t="shared" si="46"/>
        <v>0.0166955484558827</v>
      </c>
      <c r="R71" s="11">
        <f t="shared" si="47"/>
        <v>0.13797</v>
      </c>
      <c r="S71" s="16">
        <f t="shared" si="48"/>
        <v>0.121008541392207</v>
      </c>
      <c r="T71" s="3">
        <v>0.01</v>
      </c>
      <c r="U71" s="17">
        <f t="shared" si="49"/>
        <v>0.00121008541392207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0.0135100854139221</v>
      </c>
      <c r="AR71" s="24">
        <f t="shared" si="55"/>
        <v>137.97</v>
      </c>
      <c r="AS71" s="1">
        <f t="shared" si="56"/>
        <v>0.1</v>
      </c>
      <c r="AT71" s="2">
        <f>$E$5/12</f>
        <v>0.583333333333333</v>
      </c>
      <c r="AU71" s="1">
        <f t="shared" si="57"/>
        <v>728.508051048409</v>
      </c>
      <c r="AV71" s="1">
        <f>SUM(AU60:AU71)</f>
        <v>13471.4023720835</v>
      </c>
    </row>
    <row r="72" s="1" customFormat="1" ht="16.8" spans="1:46">
      <c r="A72" s="6"/>
      <c r="B72" s="6"/>
      <c r="C72" s="8">
        <v>12</v>
      </c>
      <c r="D72" s="9">
        <v>7.36887096774194</v>
      </c>
      <c r="E72" s="12">
        <f t="shared" si="58"/>
        <v>10.1138333333333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5.30658064516129</v>
      </c>
      <c r="E76" s="8"/>
      <c r="F76" s="8"/>
      <c r="G76" s="6">
        <v>1</v>
      </c>
      <c r="H76" s="11">
        <f t="shared" ref="H76:H87" si="60">E77</f>
        <v>5.30658064516129</v>
      </c>
      <c r="I76" s="11">
        <f t="shared" ref="I76:I87" si="61">H76+273.15</f>
        <v>278.456580645161</v>
      </c>
      <c r="J76" s="11">
        <f t="shared" ref="J76:J87" si="62">EXP(($C$18*(I76-$C$16))/($C$19*I76*$C$16))</f>
        <v>0.0343740131395407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0.00269018188082783</v>
      </c>
      <c r="Q76" s="15">
        <f t="shared" ref="Q76:Q87" si="66">P76*$B$78</f>
        <v>0.000349723644507618</v>
      </c>
      <c r="R76" s="11">
        <f t="shared" ref="R76:R87" si="67">L76*$B$78</f>
        <v>0.0101740708333333</v>
      </c>
      <c r="S76" s="16">
        <f t="shared" ref="S76:S87" si="68">Q76/R76</f>
        <v>0.0343740131395408</v>
      </c>
      <c r="T76" s="3">
        <v>0.01</v>
      </c>
      <c r="U76" s="17">
        <f t="shared" ref="U76:U87" si="69">S76*T76</f>
        <v>0.000343740131395408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0.0119437401313954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0.1225</v>
      </c>
      <c r="AU76" s="1">
        <f t="shared" ref="AU76:AU87" si="77">AT76*10000*AS76*0.67*AR76*AQ76</f>
        <v>9.97346329952129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5.07354838709677</v>
      </c>
      <c r="E77" s="12">
        <f t="shared" ref="E77:E88" si="78">D76</f>
        <v>5.30658064516129</v>
      </c>
      <c r="F77" s="8" t="s">
        <v>109</v>
      </c>
      <c r="G77" s="6">
        <v>2</v>
      </c>
      <c r="H77" s="11">
        <f t="shared" si="60"/>
        <v>5.07354838709677</v>
      </c>
      <c r="I77" s="11">
        <f t="shared" si="61"/>
        <v>278.223548387097</v>
      </c>
      <c r="J77" s="11">
        <f t="shared" si="62"/>
        <v>0.033381887839818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0.153833984785839</v>
      </c>
      <c r="P77" s="11">
        <f t="shared" si="65"/>
        <v>0.00513526882607313</v>
      </c>
      <c r="Q77" s="15">
        <f t="shared" si="66"/>
        <v>0.000667584947389507</v>
      </c>
      <c r="R77" s="11">
        <f t="shared" si="67"/>
        <v>0.0101740708333333</v>
      </c>
      <c r="S77" s="16">
        <f t="shared" si="68"/>
        <v>0.0656163062284076</v>
      </c>
      <c r="T77" s="3">
        <v>0.01</v>
      </c>
      <c r="U77" s="17">
        <f t="shared" si="69"/>
        <v>0.000656163062284076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0.0122561630622841</v>
      </c>
      <c r="AR77" s="24">
        <f t="shared" si="74"/>
        <v>7.82620833333333</v>
      </c>
      <c r="AS77" s="1">
        <f t="shared" si="75"/>
        <v>0.13</v>
      </c>
      <c r="AT77" s="2">
        <f t="shared" si="76"/>
        <v>0.1225</v>
      </c>
      <c r="AU77" s="1">
        <f t="shared" si="77"/>
        <v>10.2343479638616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10.5591428571429</v>
      </c>
      <c r="E78" s="12">
        <f t="shared" si="78"/>
        <v>5.07354838709677</v>
      </c>
      <c r="F78" s="8" t="s">
        <v>109</v>
      </c>
      <c r="G78" s="6">
        <v>3</v>
      </c>
      <c r="H78" s="11">
        <f t="shared" si="60"/>
        <v>10.5591428571429</v>
      </c>
      <c r="I78" s="11">
        <f t="shared" si="61"/>
        <v>283.709142857143</v>
      </c>
      <c r="J78" s="11">
        <f t="shared" si="62"/>
        <v>0.0656722319317179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0.226960799293099</v>
      </c>
      <c r="P78" s="11">
        <f t="shared" si="65"/>
        <v>0.0149050222505845</v>
      </c>
      <c r="Q78" s="15">
        <f t="shared" si="66"/>
        <v>0.00193765289257598</v>
      </c>
      <c r="R78" s="11">
        <f t="shared" si="67"/>
        <v>0.0101740708333333</v>
      </c>
      <c r="S78" s="16">
        <f t="shared" si="68"/>
        <v>0.190450108350696</v>
      </c>
      <c r="T78" s="3">
        <v>0.01</v>
      </c>
      <c r="U78" s="17">
        <f t="shared" si="69"/>
        <v>0.00190450108350696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0.013504501083507</v>
      </c>
      <c r="AR78" s="24">
        <f t="shared" si="74"/>
        <v>7.82620833333333</v>
      </c>
      <c r="AS78" s="1">
        <f t="shared" si="75"/>
        <v>0.13</v>
      </c>
      <c r="AT78" s="2">
        <f t="shared" si="76"/>
        <v>0.1225</v>
      </c>
      <c r="AU78" s="1">
        <f t="shared" si="77"/>
        <v>11.2767562298734</v>
      </c>
    </row>
    <row r="79" s="1" customFormat="1" ht="16.8" spans="1:47">
      <c r="A79" s="6"/>
      <c r="B79" s="6"/>
      <c r="C79" s="8">
        <v>3</v>
      </c>
      <c r="D79" s="9">
        <v>12.9856129032258</v>
      </c>
      <c r="E79" s="12">
        <f t="shared" si="78"/>
        <v>10.5591428571429</v>
      </c>
      <c r="F79" s="8" t="s">
        <v>109</v>
      </c>
      <c r="G79" s="6">
        <v>4</v>
      </c>
      <c r="H79" s="11">
        <f t="shared" si="60"/>
        <v>12.9856129032258</v>
      </c>
      <c r="I79" s="11">
        <f t="shared" si="61"/>
        <v>286.135612903226</v>
      </c>
      <c r="J79" s="11">
        <f t="shared" si="62"/>
        <v>0.0878570746656946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0.290317860375848</v>
      </c>
      <c r="P79" s="11">
        <f t="shared" si="65"/>
        <v>0.0255064779358256</v>
      </c>
      <c r="Q79" s="15">
        <f t="shared" si="66"/>
        <v>0.00331584213165732</v>
      </c>
      <c r="R79" s="11">
        <f t="shared" si="67"/>
        <v>0.0101740708333333</v>
      </c>
      <c r="S79" s="16">
        <f t="shared" si="68"/>
        <v>0.325911052318766</v>
      </c>
      <c r="T79" s="3">
        <v>0.01</v>
      </c>
      <c r="U79" s="17">
        <f t="shared" si="69"/>
        <v>0.00325911052318766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0.0148591105231877</v>
      </c>
      <c r="AR79" s="24">
        <f t="shared" si="74"/>
        <v>7.82620833333333</v>
      </c>
      <c r="AS79" s="1">
        <f t="shared" si="75"/>
        <v>0.13</v>
      </c>
      <c r="AT79" s="2">
        <f t="shared" si="76"/>
        <v>0.1225</v>
      </c>
      <c r="AU79" s="1">
        <f t="shared" si="77"/>
        <v>12.4079050478494</v>
      </c>
    </row>
    <row r="80" s="1" customFormat="1" ht="16.8" spans="1:47">
      <c r="A80" s="6"/>
      <c r="B80" s="6"/>
      <c r="C80" s="8">
        <v>4</v>
      </c>
      <c r="D80" s="9">
        <v>15.4175666666667</v>
      </c>
      <c r="E80" s="12">
        <f t="shared" si="78"/>
        <v>12.9856129032258</v>
      </c>
      <c r="F80" s="8" t="s">
        <v>109</v>
      </c>
      <c r="G80" s="6">
        <v>5</v>
      </c>
      <c r="H80" s="11">
        <f t="shared" si="60"/>
        <v>15.4175666666667</v>
      </c>
      <c r="I80" s="11">
        <f t="shared" si="61"/>
        <v>288.567566666667</v>
      </c>
      <c r="J80" s="11">
        <f t="shared" si="62"/>
        <v>0.117037357957662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0.251570813318021</v>
      </c>
      <c r="O80" s="11">
        <f t="shared" si="79"/>
        <v>0.0915026524553344</v>
      </c>
      <c r="P80" s="11">
        <f t="shared" si="65"/>
        <v>0.0107092286894905</v>
      </c>
      <c r="Q80" s="15">
        <f t="shared" si="66"/>
        <v>0.00139219972963376</v>
      </c>
      <c r="R80" s="11">
        <f t="shared" si="67"/>
        <v>0.0101740708333333</v>
      </c>
      <c r="S80" s="16">
        <f t="shared" si="68"/>
        <v>0.136838022109351</v>
      </c>
      <c r="T80" s="3">
        <v>0.01</v>
      </c>
      <c r="U80" s="17">
        <f t="shared" si="69"/>
        <v>0.00136838022109351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0.0204683802210935</v>
      </c>
      <c r="AR80" s="24">
        <f t="shared" si="74"/>
        <v>7.82620833333333</v>
      </c>
      <c r="AS80" s="1">
        <f t="shared" si="75"/>
        <v>0.13</v>
      </c>
      <c r="AT80" s="2">
        <f t="shared" si="76"/>
        <v>0.1225</v>
      </c>
      <c r="AU80" s="1">
        <f t="shared" si="77"/>
        <v>17.0918520237323</v>
      </c>
    </row>
    <row r="81" s="1" customFormat="1" ht="16.8" spans="1:47">
      <c r="A81" s="6"/>
      <c r="B81" s="6"/>
      <c r="C81" s="8">
        <v>5</v>
      </c>
      <c r="D81" s="9">
        <v>20.1112258064516</v>
      </c>
      <c r="E81" s="12">
        <f t="shared" si="78"/>
        <v>15.4175666666667</v>
      </c>
      <c r="F81" s="8" t="s">
        <v>111</v>
      </c>
      <c r="G81" s="6">
        <v>6</v>
      </c>
      <c r="H81" s="11">
        <f t="shared" si="60"/>
        <v>20.1112258064516</v>
      </c>
      <c r="I81" s="11">
        <f t="shared" si="61"/>
        <v>293.261225806452</v>
      </c>
      <c r="J81" s="11">
        <f t="shared" si="62"/>
        <v>0.200844748326849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0.159055507099177</v>
      </c>
      <c r="P81" s="11">
        <f t="shared" si="65"/>
        <v>0.0319454632933336</v>
      </c>
      <c r="Q81" s="15">
        <f t="shared" si="66"/>
        <v>0.00415291022813337</v>
      </c>
      <c r="R81" s="11">
        <f t="shared" si="67"/>
        <v>0.0101740708333333</v>
      </c>
      <c r="S81" s="16">
        <f t="shared" si="68"/>
        <v>0.408185700312523</v>
      </c>
      <c r="T81" s="3">
        <v>0.01</v>
      </c>
      <c r="U81" s="17">
        <f t="shared" si="69"/>
        <v>0.00408185700312523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0.0231818570031252</v>
      </c>
      <c r="AR81" s="24">
        <f t="shared" si="74"/>
        <v>7.82620833333333</v>
      </c>
      <c r="AS81" s="1">
        <f t="shared" si="75"/>
        <v>0.13</v>
      </c>
      <c r="AT81" s="2">
        <f t="shared" si="76"/>
        <v>0.1225</v>
      </c>
      <c r="AU81" s="1">
        <f t="shared" si="77"/>
        <v>19.3577051653759</v>
      </c>
    </row>
    <row r="82" s="1" customFormat="1" ht="16.8" spans="1:47">
      <c r="A82" s="6"/>
      <c r="B82" s="6"/>
      <c r="C82" s="8">
        <v>6</v>
      </c>
      <c r="D82" s="9">
        <v>23.8915666666667</v>
      </c>
      <c r="E82" s="12">
        <f t="shared" si="78"/>
        <v>20.1112258064516</v>
      </c>
      <c r="F82" s="8" t="s">
        <v>109</v>
      </c>
      <c r="G82" s="6">
        <v>7</v>
      </c>
      <c r="H82" s="11">
        <f t="shared" si="60"/>
        <v>23.8915666666667</v>
      </c>
      <c r="I82" s="11">
        <f t="shared" si="61"/>
        <v>297.041566666667</v>
      </c>
      <c r="J82" s="11">
        <f t="shared" si="62"/>
        <v>0.306457489077176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0.205372127139177</v>
      </c>
      <c r="P82" s="11">
        <f t="shared" si="65"/>
        <v>0.0629378264095107</v>
      </c>
      <c r="Q82" s="15">
        <f t="shared" si="66"/>
        <v>0.0081819174332364</v>
      </c>
      <c r="R82" s="11">
        <f t="shared" si="67"/>
        <v>0.0101740708333333</v>
      </c>
      <c r="S82" s="16">
        <f t="shared" si="68"/>
        <v>0.804193087238</v>
      </c>
      <c r="T82" s="3">
        <v>0.01</v>
      </c>
      <c r="U82" s="17">
        <f t="shared" si="69"/>
        <v>0.00804193087238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0.02714193087238</v>
      </c>
      <c r="AR82" s="24">
        <f t="shared" si="74"/>
        <v>7.82620833333333</v>
      </c>
      <c r="AS82" s="1">
        <f t="shared" si="75"/>
        <v>0.13</v>
      </c>
      <c r="AT82" s="2">
        <f t="shared" si="76"/>
        <v>0.1225</v>
      </c>
      <c r="AU82" s="1">
        <f t="shared" si="77"/>
        <v>22.6645128289642</v>
      </c>
    </row>
    <row r="83" s="1" customFormat="1" ht="16.8" spans="1:47">
      <c r="A83" s="6"/>
      <c r="B83" s="6"/>
      <c r="C83" s="8">
        <v>7</v>
      </c>
      <c r="D83" s="9">
        <v>26.2291935483871</v>
      </c>
      <c r="E83" s="12">
        <f t="shared" si="78"/>
        <v>23.8915666666667</v>
      </c>
      <c r="F83" s="8" t="s">
        <v>109</v>
      </c>
      <c r="G83" s="6">
        <v>8</v>
      </c>
      <c r="H83" s="11">
        <f t="shared" si="60"/>
        <v>26.2291935483871</v>
      </c>
      <c r="I83" s="11">
        <f t="shared" si="61"/>
        <v>299.379193548387</v>
      </c>
      <c r="J83" s="11">
        <f t="shared" si="62"/>
        <v>0.3958468006927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0.220696384062999</v>
      </c>
      <c r="P83" s="11">
        <f t="shared" si="65"/>
        <v>0.0873619575557858</v>
      </c>
      <c r="Q83" s="15">
        <f t="shared" si="66"/>
        <v>0.0113570544822521</v>
      </c>
      <c r="R83" s="11">
        <f t="shared" si="67"/>
        <v>0.0101740708333333</v>
      </c>
      <c r="S83" s="16">
        <f t="shared" si="68"/>
        <v>1.11627436729092</v>
      </c>
      <c r="T83" s="3">
        <v>0.01</v>
      </c>
      <c r="U83" s="17">
        <f t="shared" si="69"/>
        <v>0.0111627436729092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0.0360627436729092</v>
      </c>
      <c r="AR83" s="24">
        <f t="shared" si="74"/>
        <v>7.82620833333333</v>
      </c>
      <c r="AS83" s="1">
        <f t="shared" si="75"/>
        <v>0.13</v>
      </c>
      <c r="AT83" s="2">
        <f t="shared" si="76"/>
        <v>0.1225</v>
      </c>
      <c r="AU83" s="1">
        <f t="shared" si="77"/>
        <v>30.1137203710897</v>
      </c>
    </row>
    <row r="84" s="1" customFormat="1" ht="16.8" spans="1:47">
      <c r="A84" s="6"/>
      <c r="B84" s="6"/>
      <c r="C84" s="8">
        <v>8</v>
      </c>
      <c r="D84" s="9">
        <v>25.3882580645161</v>
      </c>
      <c r="E84" s="12">
        <f t="shared" si="78"/>
        <v>26.2291935483871</v>
      </c>
      <c r="F84" s="8" t="s">
        <v>109</v>
      </c>
      <c r="G84" s="6">
        <v>9</v>
      </c>
      <c r="H84" s="11">
        <f t="shared" si="60"/>
        <v>25.3882580645161</v>
      </c>
      <c r="I84" s="11">
        <f t="shared" si="61"/>
        <v>298.538258064516</v>
      </c>
      <c r="J84" s="11">
        <f t="shared" si="62"/>
        <v>0.361193680878004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0.211596509840547</v>
      </c>
      <c r="P84" s="11">
        <f t="shared" si="65"/>
        <v>0.0764273222502459</v>
      </c>
      <c r="Q84" s="15">
        <f t="shared" si="66"/>
        <v>0.00993555189253197</v>
      </c>
      <c r="R84" s="11">
        <f t="shared" si="67"/>
        <v>0.0101740708333333</v>
      </c>
      <c r="S84" s="16">
        <f t="shared" si="68"/>
        <v>0.97655619420106</v>
      </c>
      <c r="T84" s="3">
        <v>0.01</v>
      </c>
      <c r="U84" s="17">
        <f t="shared" si="69"/>
        <v>0.0097655619420106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0.0346655619420106</v>
      </c>
      <c r="AR84" s="24">
        <f t="shared" si="74"/>
        <v>7.82620833333333</v>
      </c>
      <c r="AS84" s="1">
        <f t="shared" si="75"/>
        <v>0.13</v>
      </c>
      <c r="AT84" s="2">
        <f t="shared" si="76"/>
        <v>0.1225</v>
      </c>
      <c r="AU84" s="1">
        <f t="shared" si="77"/>
        <v>28.9470221205769</v>
      </c>
    </row>
    <row r="85" s="1" customFormat="1" ht="16.8" spans="1:47">
      <c r="A85" s="6"/>
      <c r="B85" s="6"/>
      <c r="C85" s="8">
        <v>9</v>
      </c>
      <c r="D85" s="9">
        <v>23.9208333333333</v>
      </c>
      <c r="E85" s="12">
        <f t="shared" si="78"/>
        <v>25.3882580645161</v>
      </c>
      <c r="F85" s="8" t="s">
        <v>109</v>
      </c>
      <c r="G85" s="6">
        <v>10</v>
      </c>
      <c r="H85" s="11">
        <f t="shared" si="60"/>
        <v>23.9208333333333</v>
      </c>
      <c r="I85" s="11">
        <f t="shared" si="61"/>
        <v>297.070833333333</v>
      </c>
      <c r="J85" s="11">
        <f t="shared" si="62"/>
        <v>0.307448739649635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0.213431270923634</v>
      </c>
      <c r="P85" s="11">
        <f t="shared" si="65"/>
        <v>0.0656191752472911</v>
      </c>
      <c r="Q85" s="15">
        <f t="shared" si="66"/>
        <v>0.00853049278214785</v>
      </c>
      <c r="R85" s="11">
        <f t="shared" si="67"/>
        <v>0.0101740708333333</v>
      </c>
      <c r="S85" s="16">
        <f t="shared" si="68"/>
        <v>0.83845423546683</v>
      </c>
      <c r="T85" s="3">
        <v>0.01</v>
      </c>
      <c r="U85" s="17">
        <f t="shared" si="69"/>
        <v>0.0083845423546683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0.0274845423546683</v>
      </c>
      <c r="AR85" s="24">
        <f t="shared" si="74"/>
        <v>7.82620833333333</v>
      </c>
      <c r="AS85" s="1">
        <f t="shared" si="75"/>
        <v>0.13</v>
      </c>
      <c r="AT85" s="2">
        <f t="shared" si="76"/>
        <v>0.1225</v>
      </c>
      <c r="AU85" s="1">
        <f t="shared" si="77"/>
        <v>22.9506060465833</v>
      </c>
    </row>
    <row r="86" s="1" customFormat="1" ht="16.8" spans="1:47">
      <c r="A86" s="6"/>
      <c r="B86" s="6"/>
      <c r="C86" s="8">
        <v>10</v>
      </c>
      <c r="D86" s="9">
        <v>16.7556774193548</v>
      </c>
      <c r="E86" s="12">
        <f t="shared" si="78"/>
        <v>23.9208333333333</v>
      </c>
      <c r="F86" s="8" t="s">
        <v>109</v>
      </c>
      <c r="G86" s="6">
        <v>11</v>
      </c>
      <c r="H86" s="11">
        <f t="shared" si="60"/>
        <v>16.7556774193548</v>
      </c>
      <c r="I86" s="11">
        <f t="shared" si="61"/>
        <v>289.905677419355</v>
      </c>
      <c r="J86" s="11">
        <f t="shared" si="62"/>
        <v>0.13676093587702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0.140421490892526</v>
      </c>
      <c r="O86" s="11">
        <f t="shared" si="79"/>
        <v>0.0856526881171505</v>
      </c>
      <c r="P86" s="11">
        <f t="shared" si="65"/>
        <v>0.011713941787284</v>
      </c>
      <c r="Q86" s="15">
        <f t="shared" si="66"/>
        <v>0.00152281243234692</v>
      </c>
      <c r="R86" s="11">
        <f t="shared" si="67"/>
        <v>0.0101740708333333</v>
      </c>
      <c r="S86" s="16">
        <f t="shared" si="68"/>
        <v>0.149675823698586</v>
      </c>
      <c r="T86" s="3">
        <v>0.01</v>
      </c>
      <c r="U86" s="17">
        <f t="shared" si="69"/>
        <v>0.00149675823698586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0.0205967582369859</v>
      </c>
      <c r="AR86" s="24">
        <f t="shared" si="74"/>
        <v>7.82620833333333</v>
      </c>
      <c r="AS86" s="1">
        <f t="shared" si="75"/>
        <v>0.13</v>
      </c>
      <c r="AT86" s="2">
        <f t="shared" si="76"/>
        <v>0.1225</v>
      </c>
      <c r="AU86" s="1">
        <f t="shared" si="77"/>
        <v>17.1990523994841</v>
      </c>
    </row>
    <row r="87" s="1" customFormat="1" ht="16.8" spans="1:48">
      <c r="A87" s="6"/>
      <c r="B87" s="6"/>
      <c r="C87" s="8">
        <v>11</v>
      </c>
      <c r="D87" s="9">
        <v>10.1138333333333</v>
      </c>
      <c r="E87" s="12">
        <f t="shared" si="78"/>
        <v>16.7556774193548</v>
      </c>
      <c r="F87" s="8" t="s">
        <v>111</v>
      </c>
      <c r="G87" s="6">
        <v>12</v>
      </c>
      <c r="H87" s="11">
        <f t="shared" si="60"/>
        <v>10.1138333333333</v>
      </c>
      <c r="I87" s="11">
        <f t="shared" si="61"/>
        <v>283.263833333333</v>
      </c>
      <c r="J87" s="11">
        <f t="shared" si="62"/>
        <v>0.0622229233010009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0.1522008296632</v>
      </c>
      <c r="P87" s="11">
        <f t="shared" si="65"/>
        <v>0.00947038055048198</v>
      </c>
      <c r="Q87" s="15">
        <f t="shared" si="66"/>
        <v>0.00123114947156266</v>
      </c>
      <c r="R87" s="11">
        <f t="shared" si="67"/>
        <v>0.0101740708333333</v>
      </c>
      <c r="S87" s="16">
        <f t="shared" si="68"/>
        <v>0.121008541392207</v>
      </c>
      <c r="T87" s="3">
        <v>0.01</v>
      </c>
      <c r="U87" s="17">
        <f t="shared" si="69"/>
        <v>0.00121008541392207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0.0128100854139221</v>
      </c>
      <c r="AR87" s="24">
        <f t="shared" si="74"/>
        <v>7.82620833333333</v>
      </c>
      <c r="AS87" s="1">
        <f t="shared" si="75"/>
        <v>0.13</v>
      </c>
      <c r="AT87" s="2">
        <f t="shared" si="76"/>
        <v>0.1225</v>
      </c>
      <c r="AU87" s="1">
        <f t="shared" si="77"/>
        <v>10.6968935470767</v>
      </c>
      <c r="AV87" s="1">
        <f>SUM(AU76:AU87)</f>
        <v>212.913837043989</v>
      </c>
    </row>
    <row r="88" s="1" customFormat="1" ht="16.8" spans="1:46">
      <c r="A88" s="6"/>
      <c r="B88" s="6"/>
      <c r="C88" s="8">
        <v>12</v>
      </c>
      <c r="D88" s="9">
        <v>7.36887096774194</v>
      </c>
      <c r="E88" s="12">
        <f t="shared" si="78"/>
        <v>10.1138333333333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5.30658064516129</v>
      </c>
      <c r="E91" s="8"/>
      <c r="F91" s="8"/>
      <c r="G91" s="6">
        <v>1</v>
      </c>
      <c r="H91" s="11">
        <f t="shared" ref="H91:H102" si="80">E92</f>
        <v>5.30658064516129</v>
      </c>
      <c r="I91" s="11">
        <f t="shared" ref="I91:I102" si="81">H91+273.15</f>
        <v>278.456580645161</v>
      </c>
      <c r="J91" s="11">
        <f t="shared" ref="J91:J102" si="82">EXP(($C$18*(I91-$C$16))/($C$19*I91*$C$16))</f>
        <v>0.0343740131395407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0.00260967507755393</v>
      </c>
      <c r="Q91" s="15">
        <f t="shared" ref="Q91:Q102" si="86">P91*$B$93</f>
        <v>0.000339257760082011</v>
      </c>
      <c r="R91" s="11">
        <f t="shared" ref="R91:R102" si="87">L91*$B$93</f>
        <v>0.0098696</v>
      </c>
      <c r="S91" s="16">
        <f t="shared" ref="S91:S102" si="88">Q91/R91</f>
        <v>0.0343740131395407</v>
      </c>
      <c r="T91" s="3">
        <v>0.01</v>
      </c>
      <c r="U91" s="17">
        <f t="shared" ref="U91:U102" si="89">S91*T91</f>
        <v>0.000343740131395407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0.0151437401313954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53.5</v>
      </c>
      <c r="AU91" s="1">
        <f t="shared" ref="AU91:AU102" si="96">AT91*10000*AS91*0.67*AR91*AQ91</f>
        <v>5357.4889617014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5.07354838709677</v>
      </c>
      <c r="E92" s="12">
        <f t="shared" ref="E92:E103" si="97">D91</f>
        <v>5.30658064516129</v>
      </c>
      <c r="F92" s="8" t="s">
        <v>109</v>
      </c>
      <c r="G92" s="6">
        <v>2</v>
      </c>
      <c r="H92" s="11">
        <f t="shared" si="80"/>
        <v>5.07354838709677</v>
      </c>
      <c r="I92" s="11">
        <f t="shared" si="81"/>
        <v>278.223548387097</v>
      </c>
      <c r="J92" s="11">
        <f t="shared" si="82"/>
        <v>0.033381887839818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0.149230324922446</v>
      </c>
      <c r="P92" s="11">
        <f t="shared" si="85"/>
        <v>0.00498158996886069</v>
      </c>
      <c r="Q92" s="15">
        <f t="shared" si="86"/>
        <v>0.000647606695951889</v>
      </c>
      <c r="R92" s="11">
        <f t="shared" si="87"/>
        <v>0.0098696</v>
      </c>
      <c r="S92" s="16">
        <f t="shared" si="88"/>
        <v>0.0656163062284074</v>
      </c>
      <c r="T92" s="3">
        <v>0.01</v>
      </c>
      <c r="U92" s="17">
        <f t="shared" si="89"/>
        <v>0.000656163062284074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0.0154561630622841</v>
      </c>
      <c r="AR92" s="24">
        <f t="shared" si="93"/>
        <v>7.592</v>
      </c>
      <c r="AS92" s="1">
        <f t="shared" si="94"/>
        <v>0.13</v>
      </c>
      <c r="AT92" s="2">
        <f t="shared" si="95"/>
        <v>53.5</v>
      </c>
      <c r="AU92" s="1">
        <f t="shared" si="96"/>
        <v>5468.01663776395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10.5591428571429</v>
      </c>
      <c r="E93" s="12">
        <f t="shared" si="97"/>
        <v>5.07354838709677</v>
      </c>
      <c r="F93" s="8" t="s">
        <v>109</v>
      </c>
      <c r="G93" s="6">
        <v>3</v>
      </c>
      <c r="H93" s="11">
        <f t="shared" si="80"/>
        <v>10.5591428571429</v>
      </c>
      <c r="I93" s="11">
        <f t="shared" si="81"/>
        <v>283.709142857143</v>
      </c>
      <c r="J93" s="11">
        <f t="shared" si="82"/>
        <v>0.0656722319317179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0.220168734953585</v>
      </c>
      <c r="P93" s="11">
        <f t="shared" si="85"/>
        <v>0.0144589722259848</v>
      </c>
      <c r="Q93" s="15">
        <f t="shared" si="86"/>
        <v>0.00187966638937802</v>
      </c>
      <c r="R93" s="11">
        <f t="shared" si="87"/>
        <v>0.0098696</v>
      </c>
      <c r="S93" s="16">
        <f t="shared" si="88"/>
        <v>0.190450108350695</v>
      </c>
      <c r="T93" s="3">
        <v>0.01</v>
      </c>
      <c r="U93" s="17">
        <f t="shared" si="89"/>
        <v>0.00190450108350695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0.016704501083507</v>
      </c>
      <c r="AR93" s="24">
        <f t="shared" si="93"/>
        <v>7.592</v>
      </c>
      <c r="AS93" s="1">
        <f t="shared" si="94"/>
        <v>0.13</v>
      </c>
      <c r="AT93" s="2">
        <f t="shared" si="95"/>
        <v>53.5</v>
      </c>
      <c r="AU93" s="1">
        <f t="shared" si="96"/>
        <v>5909.64843487255</v>
      </c>
    </row>
    <row r="94" s="1" customFormat="1" ht="16.8" spans="1:47">
      <c r="A94" s="6"/>
      <c r="B94" s="6"/>
      <c r="C94" s="8">
        <v>3</v>
      </c>
      <c r="D94" s="9">
        <v>12.9856129032258</v>
      </c>
      <c r="E94" s="12">
        <f t="shared" si="97"/>
        <v>10.5591428571429</v>
      </c>
      <c r="F94" s="8" t="s">
        <v>109</v>
      </c>
      <c r="G94" s="6">
        <v>4</v>
      </c>
      <c r="H94" s="11">
        <f t="shared" si="80"/>
        <v>12.9856129032258</v>
      </c>
      <c r="I94" s="11">
        <f t="shared" si="81"/>
        <v>286.135612903226</v>
      </c>
      <c r="J94" s="11">
        <f t="shared" si="82"/>
        <v>0.0878570746656946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0.281629762727601</v>
      </c>
      <c r="P94" s="11">
        <f t="shared" si="85"/>
        <v>0.0247431670920407</v>
      </c>
      <c r="Q94" s="15">
        <f t="shared" si="86"/>
        <v>0.00321661172196529</v>
      </c>
      <c r="R94" s="11">
        <f t="shared" si="87"/>
        <v>0.0098696</v>
      </c>
      <c r="S94" s="16">
        <f t="shared" si="88"/>
        <v>0.325911052318765</v>
      </c>
      <c r="T94" s="3">
        <v>0.01</v>
      </c>
      <c r="U94" s="17">
        <f t="shared" si="89"/>
        <v>0.00325911052318766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0.0180591105231877</v>
      </c>
      <c r="AR94" s="24">
        <f t="shared" si="93"/>
        <v>7.592</v>
      </c>
      <c r="AS94" s="1">
        <f t="shared" si="94"/>
        <v>0.13</v>
      </c>
      <c r="AT94" s="2">
        <f t="shared" si="95"/>
        <v>53.5</v>
      </c>
      <c r="AU94" s="1">
        <f t="shared" si="96"/>
        <v>6388.87648933846</v>
      </c>
    </row>
    <row r="95" s="1" customFormat="1" ht="16.8" spans="1:47">
      <c r="A95" s="6"/>
      <c r="B95" s="6"/>
      <c r="C95" s="8">
        <v>4</v>
      </c>
      <c r="D95" s="9">
        <v>15.4175666666667</v>
      </c>
      <c r="E95" s="12">
        <f t="shared" si="97"/>
        <v>12.9856129032258</v>
      </c>
      <c r="F95" s="8" t="s">
        <v>109</v>
      </c>
      <c r="G95" s="6">
        <v>5</v>
      </c>
      <c r="H95" s="11">
        <f t="shared" si="80"/>
        <v>15.4175666666667</v>
      </c>
      <c r="I95" s="11">
        <f t="shared" si="81"/>
        <v>288.567566666667</v>
      </c>
      <c r="J95" s="11">
        <f t="shared" si="82"/>
        <v>0.117037357957662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0.244042265853782</v>
      </c>
      <c r="O95" s="11">
        <f t="shared" si="98"/>
        <v>0.088764329781778</v>
      </c>
      <c r="P95" s="11">
        <f t="shared" si="85"/>
        <v>0.0103887426385419</v>
      </c>
      <c r="Q95" s="15">
        <f t="shared" si="86"/>
        <v>0.00135053654301045</v>
      </c>
      <c r="R95" s="11">
        <f t="shared" si="87"/>
        <v>0.0098696</v>
      </c>
      <c r="S95" s="16">
        <f t="shared" si="88"/>
        <v>0.136838022109351</v>
      </c>
      <c r="T95" s="3">
        <v>0.01</v>
      </c>
      <c r="U95" s="17">
        <f t="shared" si="89"/>
        <v>0.00136838022109351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0.0284683802210935</v>
      </c>
      <c r="AR95" s="24">
        <f t="shared" si="93"/>
        <v>7.592</v>
      </c>
      <c r="AS95" s="1">
        <f t="shared" si="94"/>
        <v>0.13</v>
      </c>
      <c r="AT95" s="2">
        <f t="shared" si="95"/>
        <v>53.5</v>
      </c>
      <c r="AU95" s="1">
        <f t="shared" si="96"/>
        <v>10071.4243290421</v>
      </c>
    </row>
    <row r="96" s="1" customFormat="1" ht="16.8" spans="1:47">
      <c r="A96" s="6"/>
      <c r="B96" s="6"/>
      <c r="C96" s="8">
        <v>5</v>
      </c>
      <c r="D96" s="9">
        <v>20.1112258064516</v>
      </c>
      <c r="E96" s="12">
        <f t="shared" si="97"/>
        <v>15.4175666666667</v>
      </c>
      <c r="F96" s="8" t="s">
        <v>111</v>
      </c>
      <c r="G96" s="6">
        <v>6</v>
      </c>
      <c r="H96" s="11">
        <f t="shared" si="80"/>
        <v>20.1112258064516</v>
      </c>
      <c r="I96" s="11">
        <f t="shared" si="81"/>
        <v>293.261225806452</v>
      </c>
      <c r="J96" s="11">
        <f t="shared" si="82"/>
        <v>0.200844748326849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0.154295587143236</v>
      </c>
      <c r="P96" s="11">
        <f t="shared" si="85"/>
        <v>0.0309894583677267</v>
      </c>
      <c r="Q96" s="15">
        <f t="shared" si="86"/>
        <v>0.00402862958780447</v>
      </c>
      <c r="R96" s="11">
        <f t="shared" si="87"/>
        <v>0.0098696</v>
      </c>
      <c r="S96" s="16">
        <f t="shared" si="88"/>
        <v>0.408185700312522</v>
      </c>
      <c r="T96" s="3">
        <v>0.01</v>
      </c>
      <c r="U96" s="17">
        <f t="shared" si="89"/>
        <v>0.00408185700312522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0.0311818570031252</v>
      </c>
      <c r="AR96" s="24">
        <f t="shared" si="93"/>
        <v>7.592</v>
      </c>
      <c r="AS96" s="1">
        <f t="shared" si="94"/>
        <v>0.13</v>
      </c>
      <c r="AT96" s="2">
        <f t="shared" si="95"/>
        <v>53.5</v>
      </c>
      <c r="AU96" s="1">
        <f t="shared" si="96"/>
        <v>11031.3867809485</v>
      </c>
    </row>
    <row r="97" s="1" customFormat="1" ht="16.8" spans="1:47">
      <c r="A97" s="6"/>
      <c r="B97" s="6"/>
      <c r="C97" s="8">
        <v>6</v>
      </c>
      <c r="D97" s="9">
        <v>23.8915666666667</v>
      </c>
      <c r="E97" s="12">
        <f t="shared" si="97"/>
        <v>20.1112258064516</v>
      </c>
      <c r="F97" s="8" t="s">
        <v>109</v>
      </c>
      <c r="G97" s="6">
        <v>7</v>
      </c>
      <c r="H97" s="11">
        <f t="shared" si="80"/>
        <v>23.8915666666667</v>
      </c>
      <c r="I97" s="11">
        <f t="shared" si="81"/>
        <v>297.041566666667</v>
      </c>
      <c r="J97" s="11">
        <f t="shared" si="82"/>
        <v>0.306457489077176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0.199226128775509</v>
      </c>
      <c r="P97" s="11">
        <f t="shared" si="85"/>
        <v>0.0610543391831088</v>
      </c>
      <c r="Q97" s="15">
        <f t="shared" si="86"/>
        <v>0.00793706409380414</v>
      </c>
      <c r="R97" s="11">
        <f t="shared" si="87"/>
        <v>0.0098696</v>
      </c>
      <c r="S97" s="16">
        <f t="shared" si="88"/>
        <v>0.804193087237998</v>
      </c>
      <c r="T97" s="3">
        <v>0.01</v>
      </c>
      <c r="U97" s="17">
        <f t="shared" si="89"/>
        <v>0.00804193087237998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0.03514193087238</v>
      </c>
      <c r="AR97" s="24">
        <f t="shared" si="93"/>
        <v>7.592</v>
      </c>
      <c r="AS97" s="1">
        <f t="shared" si="94"/>
        <v>0.13</v>
      </c>
      <c r="AT97" s="2">
        <f t="shared" si="95"/>
        <v>53.5</v>
      </c>
      <c r="AU97" s="1">
        <f t="shared" si="96"/>
        <v>12432.3651296241</v>
      </c>
    </row>
    <row r="98" s="1" customFormat="1" ht="16.8" spans="1:47">
      <c r="A98" s="6"/>
      <c r="B98" s="6"/>
      <c r="C98" s="8">
        <v>7</v>
      </c>
      <c r="D98" s="9">
        <v>26.2291935483871</v>
      </c>
      <c r="E98" s="12">
        <f t="shared" si="97"/>
        <v>23.8915666666667</v>
      </c>
      <c r="F98" s="8" t="s">
        <v>109</v>
      </c>
      <c r="G98" s="6">
        <v>8</v>
      </c>
      <c r="H98" s="11">
        <f t="shared" si="80"/>
        <v>26.2291935483871</v>
      </c>
      <c r="I98" s="11">
        <f t="shared" si="81"/>
        <v>299.379193548387</v>
      </c>
      <c r="J98" s="11">
        <f t="shared" si="82"/>
        <v>0.3958468006927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0.214091789592401</v>
      </c>
      <c r="P98" s="11">
        <f t="shared" si="85"/>
        <v>0.0847475499647266</v>
      </c>
      <c r="Q98" s="15">
        <f t="shared" si="86"/>
        <v>0.0110171814954145</v>
      </c>
      <c r="R98" s="11">
        <f t="shared" si="87"/>
        <v>0.0098696</v>
      </c>
      <c r="S98" s="16">
        <f t="shared" si="88"/>
        <v>1.11627436729092</v>
      </c>
      <c r="T98" s="3">
        <v>0.01</v>
      </c>
      <c r="U98" s="17">
        <f t="shared" si="89"/>
        <v>0.0111627436729092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0.0456627436729092</v>
      </c>
      <c r="AR98" s="24">
        <f t="shared" si="93"/>
        <v>7.592</v>
      </c>
      <c r="AS98" s="1">
        <f t="shared" si="94"/>
        <v>0.13</v>
      </c>
      <c r="AT98" s="2">
        <f t="shared" si="95"/>
        <v>53.5</v>
      </c>
      <c r="AU98" s="1">
        <f t="shared" si="96"/>
        <v>16154.3742210313</v>
      </c>
    </row>
    <row r="99" s="1" customFormat="1" ht="16.8" spans="1:47">
      <c r="A99" s="6"/>
      <c r="B99" s="6"/>
      <c r="C99" s="8">
        <v>8</v>
      </c>
      <c r="D99" s="9">
        <v>25.3882580645161</v>
      </c>
      <c r="E99" s="12">
        <f t="shared" si="97"/>
        <v>26.2291935483871</v>
      </c>
      <c r="F99" s="8" t="s">
        <v>109</v>
      </c>
      <c r="G99" s="6">
        <v>9</v>
      </c>
      <c r="H99" s="11">
        <f t="shared" si="80"/>
        <v>25.3882580645161</v>
      </c>
      <c r="I99" s="11">
        <f t="shared" si="81"/>
        <v>298.538258064516</v>
      </c>
      <c r="J99" s="11">
        <f t="shared" si="82"/>
        <v>0.361193680878004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0.205264239627674</v>
      </c>
      <c r="P99" s="11">
        <f t="shared" si="85"/>
        <v>0.0741401462637443</v>
      </c>
      <c r="Q99" s="15">
        <f t="shared" si="86"/>
        <v>0.00963821901428675</v>
      </c>
      <c r="R99" s="11">
        <f t="shared" si="87"/>
        <v>0.0098696</v>
      </c>
      <c r="S99" s="16">
        <f t="shared" si="88"/>
        <v>0.976556194201057</v>
      </c>
      <c r="T99" s="3">
        <v>0.01</v>
      </c>
      <c r="U99" s="17">
        <f t="shared" si="89"/>
        <v>0.00976556194201057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0.0442655619420106</v>
      </c>
      <c r="AR99" s="24">
        <f t="shared" si="93"/>
        <v>7.592</v>
      </c>
      <c r="AS99" s="1">
        <f t="shared" si="94"/>
        <v>0.13</v>
      </c>
      <c r="AT99" s="2">
        <f t="shared" si="95"/>
        <v>53.5</v>
      </c>
      <c r="AU99" s="1">
        <f t="shared" si="96"/>
        <v>15660.0851196711</v>
      </c>
    </row>
    <row r="100" s="1" customFormat="1" ht="16.8" spans="1:47">
      <c r="A100" s="6"/>
      <c r="B100" s="6"/>
      <c r="C100" s="8">
        <v>9</v>
      </c>
      <c r="D100" s="9">
        <v>23.9208333333333</v>
      </c>
      <c r="E100" s="12">
        <f t="shared" si="97"/>
        <v>25.3882580645161</v>
      </c>
      <c r="F100" s="8" t="s">
        <v>109</v>
      </c>
      <c r="G100" s="6">
        <v>10</v>
      </c>
      <c r="H100" s="11">
        <f t="shared" si="80"/>
        <v>23.9208333333333</v>
      </c>
      <c r="I100" s="11">
        <f t="shared" si="81"/>
        <v>297.070833333333</v>
      </c>
      <c r="J100" s="11">
        <f t="shared" si="82"/>
        <v>0.307448739649635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0.20704409336393</v>
      </c>
      <c r="P100" s="11">
        <f t="shared" si="85"/>
        <v>0.0636554455566416</v>
      </c>
      <c r="Q100" s="15">
        <f t="shared" si="86"/>
        <v>0.0082752079223634</v>
      </c>
      <c r="R100" s="11">
        <f t="shared" si="87"/>
        <v>0.0098696</v>
      </c>
      <c r="S100" s="16">
        <f t="shared" si="88"/>
        <v>0.838454235466828</v>
      </c>
      <c r="T100" s="3">
        <v>0.01</v>
      </c>
      <c r="U100" s="17">
        <f t="shared" si="89"/>
        <v>0.00838454235466828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0.0354845423546683</v>
      </c>
      <c r="AR100" s="24">
        <f t="shared" si="93"/>
        <v>7.592</v>
      </c>
      <c r="AS100" s="1">
        <f t="shared" si="94"/>
        <v>0.13</v>
      </c>
      <c r="AT100" s="2">
        <f t="shared" si="95"/>
        <v>53.5</v>
      </c>
      <c r="AU100" s="1">
        <f t="shared" si="96"/>
        <v>12553.5727849712</v>
      </c>
    </row>
    <row r="101" s="1" customFormat="1" ht="16.8" spans="1:47">
      <c r="A101" s="6"/>
      <c r="B101" s="6"/>
      <c r="C101" s="8">
        <v>10</v>
      </c>
      <c r="D101" s="9">
        <v>16.7556774193548</v>
      </c>
      <c r="E101" s="12">
        <f t="shared" si="97"/>
        <v>23.9208333333333</v>
      </c>
      <c r="F101" s="8" t="s">
        <v>109</v>
      </c>
      <c r="G101" s="6">
        <v>11</v>
      </c>
      <c r="H101" s="11">
        <f t="shared" si="80"/>
        <v>16.7556774193548</v>
      </c>
      <c r="I101" s="11">
        <f t="shared" si="81"/>
        <v>289.905677419355</v>
      </c>
      <c r="J101" s="11">
        <f t="shared" si="82"/>
        <v>0.13676093587702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0.136219215416924</v>
      </c>
      <c r="O101" s="11">
        <f t="shared" si="98"/>
        <v>0.0830894323903644</v>
      </c>
      <c r="P101" s="11">
        <f t="shared" si="85"/>
        <v>0.0113633885351966</v>
      </c>
      <c r="Q101" s="15">
        <f t="shared" si="86"/>
        <v>0.00147724050957556</v>
      </c>
      <c r="R101" s="11">
        <f t="shared" si="87"/>
        <v>0.0098696</v>
      </c>
      <c r="S101" s="16">
        <f t="shared" si="88"/>
        <v>0.149675823698586</v>
      </c>
      <c r="T101" s="3">
        <v>0.01</v>
      </c>
      <c r="U101" s="17">
        <f t="shared" si="89"/>
        <v>0.00149675823698586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0.0285967582369859</v>
      </c>
      <c r="AR101" s="24">
        <f t="shared" si="93"/>
        <v>7.592</v>
      </c>
      <c r="AS101" s="1">
        <f t="shared" si="94"/>
        <v>0.13</v>
      </c>
      <c r="AT101" s="2">
        <f t="shared" si="95"/>
        <v>53.5</v>
      </c>
      <c r="AU101" s="1">
        <f t="shared" si="96"/>
        <v>10116.8413658574</v>
      </c>
    </row>
    <row r="102" s="1" customFormat="1" ht="16.8" spans="1:48">
      <c r="A102" s="6"/>
      <c r="B102" s="6"/>
      <c r="C102" s="8">
        <v>11</v>
      </c>
      <c r="D102" s="9">
        <v>10.1138333333333</v>
      </c>
      <c r="E102" s="12">
        <f t="shared" si="97"/>
        <v>16.7556774193548</v>
      </c>
      <c r="F102" s="8" t="s">
        <v>111</v>
      </c>
      <c r="G102" s="6">
        <v>12</v>
      </c>
      <c r="H102" s="11">
        <f t="shared" si="80"/>
        <v>10.1138333333333</v>
      </c>
      <c r="I102" s="11">
        <f t="shared" si="81"/>
        <v>283.263833333333</v>
      </c>
      <c r="J102" s="11">
        <f t="shared" si="82"/>
        <v>0.0622229233010009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0.147646043855168</v>
      </c>
      <c r="P102" s="11">
        <f t="shared" si="85"/>
        <v>0.00918696846249632</v>
      </c>
      <c r="Q102" s="15">
        <f t="shared" si="86"/>
        <v>0.00119430590012452</v>
      </c>
      <c r="R102" s="11">
        <f t="shared" si="87"/>
        <v>0.0098696</v>
      </c>
      <c r="S102" s="16">
        <f t="shared" si="88"/>
        <v>0.121008541392207</v>
      </c>
      <c r="T102" s="3">
        <v>0.01</v>
      </c>
      <c r="U102" s="17">
        <f t="shared" si="89"/>
        <v>0.00121008541392207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0.0160100854139221</v>
      </c>
      <c r="AR102" s="24">
        <f t="shared" si="93"/>
        <v>7.592</v>
      </c>
      <c r="AS102" s="1">
        <f t="shared" si="94"/>
        <v>0.13</v>
      </c>
      <c r="AT102" s="2">
        <f t="shared" si="95"/>
        <v>53.5</v>
      </c>
      <c r="AU102" s="1">
        <f t="shared" si="96"/>
        <v>5663.98096749964</v>
      </c>
      <c r="AV102" s="1">
        <f>SUM(AU91:AU102)</f>
        <v>116808.061222322</v>
      </c>
    </row>
    <row r="103" s="1" customFormat="1" ht="16.8" spans="1:46">
      <c r="A103" s="6"/>
      <c r="B103" s="6"/>
      <c r="C103" s="8">
        <v>12</v>
      </c>
      <c r="D103" s="9">
        <v>7.36887096774194</v>
      </c>
      <c r="E103" s="12">
        <f t="shared" si="97"/>
        <v>10.1138333333333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5.30658064516129</v>
      </c>
      <c r="E107" s="8"/>
      <c r="F107" s="8"/>
      <c r="G107" s="6">
        <v>1</v>
      </c>
      <c r="H107" s="11">
        <f t="shared" ref="H107:H118" si="99">E108</f>
        <v>5.30658064516129</v>
      </c>
      <c r="I107" s="11">
        <f t="shared" ref="I107:I118" si="100">H107+273.15</f>
        <v>278.456580645161</v>
      </c>
      <c r="J107" s="11">
        <f t="shared" ref="J107:J118" si="101">EXP(($C$18*(I107-$C$16))/($C$19*I107*$C$16))</f>
        <v>0.0343740131395407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0.094964570490412</v>
      </c>
      <c r="Q107" s="15">
        <f t="shared" ref="Q107:Q118" si="105">P107*$B$109</f>
        <v>0.0275397254422195</v>
      </c>
      <c r="R107" s="11">
        <f t="shared" ref="R107:R118" si="106">L107*$B$109</f>
        <v>0.80117865</v>
      </c>
      <c r="S107" s="16">
        <f t="shared" ref="S107:S118" si="107">Q107/R107</f>
        <v>0.0343740131395407</v>
      </c>
      <c r="T107" s="3">
        <v>0.27</v>
      </c>
      <c r="U107" s="17">
        <f t="shared" ref="U107:U118" si="108">S107*T107</f>
        <v>0.00928098354767599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0.228203295103313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166.666666666667</v>
      </c>
      <c r="AF107" s="1">
        <f t="shared" ref="AF107:AF118" si="113">AE107*10000*AC107*AB107</f>
        <v>3891690.24896605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5.07354838709677</v>
      </c>
      <c r="E108" s="12">
        <f t="shared" ref="E108:E119" si="114">D107</f>
        <v>5.30658064516129</v>
      </c>
      <c r="F108" s="8" t="s">
        <v>109</v>
      </c>
      <c r="G108" s="6">
        <v>2</v>
      </c>
      <c r="H108" s="11">
        <f t="shared" si="99"/>
        <v>5.07354838709677</v>
      </c>
      <c r="I108" s="11">
        <f t="shared" si="100"/>
        <v>278.223548387097</v>
      </c>
      <c r="J108" s="11">
        <f t="shared" si="101"/>
        <v>0.033381887839818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5.43040542950959</v>
      </c>
      <c r="P108" s="11">
        <f t="shared" si="104"/>
        <v>0.181277184972628</v>
      </c>
      <c r="Q108" s="15">
        <f t="shared" si="105"/>
        <v>0.052570383642062</v>
      </c>
      <c r="R108" s="11">
        <f t="shared" si="106"/>
        <v>0.80117865</v>
      </c>
      <c r="S108" s="16">
        <f t="shared" si="107"/>
        <v>0.0656163062284074</v>
      </c>
      <c r="T108" s="3">
        <v>0.27</v>
      </c>
      <c r="U108" s="17">
        <f t="shared" si="108"/>
        <v>0.01771640268167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0.229842297041048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166.666666666667</v>
      </c>
      <c r="AF108" s="1">
        <f t="shared" si="113"/>
        <v>3919641.15062254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10.5591428571429</v>
      </c>
      <c r="E109" s="12">
        <f t="shared" si="114"/>
        <v>5.07354838709677</v>
      </c>
      <c r="F109" s="8" t="s">
        <v>109</v>
      </c>
      <c r="G109" s="6">
        <v>3</v>
      </c>
      <c r="H109" s="11">
        <f t="shared" si="99"/>
        <v>10.5591428571429</v>
      </c>
      <c r="I109" s="11">
        <f t="shared" si="100"/>
        <v>283.709142857143</v>
      </c>
      <c r="J109" s="11">
        <f t="shared" si="101"/>
        <v>0.0656722319317179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8.01181324453696</v>
      </c>
      <c r="P109" s="11">
        <f t="shared" si="104"/>
        <v>0.52615365758884</v>
      </c>
      <c r="Q109" s="15">
        <f t="shared" si="105"/>
        <v>0.152584560700764</v>
      </c>
      <c r="R109" s="11">
        <f t="shared" si="106"/>
        <v>0.80117865</v>
      </c>
      <c r="S109" s="16">
        <f t="shared" si="107"/>
        <v>0.190450108350695</v>
      </c>
      <c r="T109" s="3">
        <v>0.27</v>
      </c>
      <c r="U109" s="17">
        <f t="shared" si="108"/>
        <v>0.0514215292546877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0.236391203134186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166.666666666667</v>
      </c>
      <c r="AF109" s="1">
        <f t="shared" si="113"/>
        <v>4031323.64833809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12.9856129032258</v>
      </c>
      <c r="E110" s="12">
        <f t="shared" si="114"/>
        <v>10.5591428571429</v>
      </c>
      <c r="F110" s="8" t="s">
        <v>109</v>
      </c>
      <c r="G110" s="6">
        <v>4</v>
      </c>
      <c r="H110" s="11">
        <f t="shared" si="99"/>
        <v>12.9856129032258</v>
      </c>
      <c r="I110" s="11">
        <f t="shared" si="100"/>
        <v>286.135612903226</v>
      </c>
      <c r="J110" s="11">
        <f t="shared" si="101"/>
        <v>0.0878570746656946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10.2483445869481</v>
      </c>
      <c r="P110" s="11">
        <f t="shared" si="104"/>
        <v>0.900389575575268</v>
      </c>
      <c r="Q110" s="15">
        <f t="shared" si="105"/>
        <v>0.261112976916828</v>
      </c>
      <c r="R110" s="11">
        <f t="shared" si="106"/>
        <v>0.80117865</v>
      </c>
      <c r="S110" s="16">
        <f t="shared" si="107"/>
        <v>0.325911052318765</v>
      </c>
      <c r="T110" s="3">
        <v>0.27</v>
      </c>
      <c r="U110" s="17">
        <f t="shared" si="108"/>
        <v>0.0879959841260666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0.243497619715695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166.666666666667</v>
      </c>
      <c r="AF110" s="1">
        <f t="shared" si="113"/>
        <v>4152513.71311269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15.4175666666667</v>
      </c>
      <c r="E111" s="12">
        <f t="shared" si="114"/>
        <v>12.9856129032258</v>
      </c>
      <c r="F111" s="8" t="s">
        <v>109</v>
      </c>
      <c r="G111" s="6">
        <v>5</v>
      </c>
      <c r="H111" s="11">
        <f t="shared" si="99"/>
        <v>15.4175666666667</v>
      </c>
      <c r="I111" s="11">
        <f t="shared" si="100"/>
        <v>288.567566666667</v>
      </c>
      <c r="J111" s="11">
        <f t="shared" si="101"/>
        <v>0.117037357957662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8.88055726080421</v>
      </c>
      <c r="O111" s="11">
        <f t="shared" si="115"/>
        <v>3.23008275056864</v>
      </c>
      <c r="P111" s="11">
        <f t="shared" si="104"/>
        <v>0.378040351111171</v>
      </c>
      <c r="Q111" s="15">
        <f t="shared" si="105"/>
        <v>0.10963170182224</v>
      </c>
      <c r="R111" s="11">
        <f t="shared" si="106"/>
        <v>0.80117865</v>
      </c>
      <c r="S111" s="16">
        <f t="shared" si="107"/>
        <v>0.13683802210935</v>
      </c>
      <c r="T111" s="3">
        <v>0.27</v>
      </c>
      <c r="U111" s="17">
        <f t="shared" si="108"/>
        <v>0.0369462659695246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0.282378659477879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166.666666666667</v>
      </c>
      <c r="AF111" s="1">
        <f t="shared" si="113"/>
        <v>4815575.84481263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20.1112258064516</v>
      </c>
      <c r="E112" s="12">
        <f t="shared" si="114"/>
        <v>15.4175666666667</v>
      </c>
      <c r="F112" s="8" t="s">
        <v>111</v>
      </c>
      <c r="G112" s="6">
        <v>6</v>
      </c>
      <c r="H112" s="11">
        <f t="shared" si="99"/>
        <v>20.1112258064516</v>
      </c>
      <c r="I112" s="11">
        <f t="shared" si="100"/>
        <v>293.261225806452</v>
      </c>
      <c r="J112" s="11">
        <f t="shared" si="101"/>
        <v>0.200844748326849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5.61472739945747</v>
      </c>
      <c r="P112" s="11">
        <f t="shared" si="104"/>
        <v>1.1276885114679</v>
      </c>
      <c r="Q112" s="15">
        <f t="shared" si="105"/>
        <v>0.327029668325691</v>
      </c>
      <c r="R112" s="11">
        <f t="shared" si="106"/>
        <v>0.80117865</v>
      </c>
      <c r="S112" s="16">
        <f t="shared" si="107"/>
        <v>0.408185700312522</v>
      </c>
      <c r="T112" s="3">
        <v>0.27</v>
      </c>
      <c r="U112" s="17">
        <f t="shared" si="108"/>
        <v>0.110210139084381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0.296613830024095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166.666666666667</v>
      </c>
      <c r="AF112" s="1">
        <f t="shared" si="113"/>
        <v>5058336.90740815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23.8915666666667</v>
      </c>
      <c r="E113" s="12">
        <f t="shared" si="114"/>
        <v>20.1112258064516</v>
      </c>
      <c r="F113" s="8" t="s">
        <v>109</v>
      </c>
      <c r="G113" s="6">
        <v>7</v>
      </c>
      <c r="H113" s="11">
        <f t="shared" si="99"/>
        <v>23.8915666666667</v>
      </c>
      <c r="I113" s="11">
        <f t="shared" si="100"/>
        <v>297.041566666667</v>
      </c>
      <c r="J113" s="11">
        <f t="shared" si="101"/>
        <v>0.306457489077176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7.24972388798957</v>
      </c>
      <c r="P113" s="11">
        <f t="shared" si="104"/>
        <v>2.22173217921611</v>
      </c>
      <c r="Q113" s="15">
        <f t="shared" si="105"/>
        <v>0.644302331972671</v>
      </c>
      <c r="R113" s="11">
        <f t="shared" si="106"/>
        <v>0.80117865</v>
      </c>
      <c r="S113" s="16">
        <f t="shared" si="107"/>
        <v>0.804193087237998</v>
      </c>
      <c r="T113" s="3">
        <v>0.27</v>
      </c>
      <c r="U113" s="17">
        <f t="shared" si="108"/>
        <v>0.217132133554259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0.317388773549592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166.666666666667</v>
      </c>
      <c r="AF113" s="1">
        <f t="shared" si="113"/>
        <v>5412624.71514728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26.2291935483871</v>
      </c>
      <c r="E114" s="12">
        <f t="shared" si="114"/>
        <v>23.8915666666667</v>
      </c>
      <c r="F114" s="8" t="s">
        <v>109</v>
      </c>
      <c r="G114" s="6">
        <v>8</v>
      </c>
      <c r="H114" s="11">
        <f t="shared" si="99"/>
        <v>26.2291935483871</v>
      </c>
      <c r="I114" s="11">
        <f t="shared" si="100"/>
        <v>299.379193548387</v>
      </c>
      <c r="J114" s="11">
        <f t="shared" si="101"/>
        <v>0.3958468006927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7.79067670877346</v>
      </c>
      <c r="P114" s="11">
        <f t="shared" si="104"/>
        <v>3.08391445039911</v>
      </c>
      <c r="Q114" s="15">
        <f t="shared" si="105"/>
        <v>0.894335190615742</v>
      </c>
      <c r="R114" s="11">
        <f t="shared" si="106"/>
        <v>0.80117865</v>
      </c>
      <c r="S114" s="16">
        <f t="shared" si="107"/>
        <v>1.11627436729092</v>
      </c>
      <c r="T114" s="3">
        <v>0.27</v>
      </c>
      <c r="U114" s="17">
        <f t="shared" si="108"/>
        <v>0.301394079168548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0.348960869582449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166.666666666667</v>
      </c>
      <c r="AF114" s="1">
        <f t="shared" si="113"/>
        <v>5951042.96285426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25.3882580645161</v>
      </c>
      <c r="E115" s="12">
        <f t="shared" si="114"/>
        <v>26.2291935483871</v>
      </c>
      <c r="F115" s="8" t="s">
        <v>109</v>
      </c>
      <c r="G115" s="6">
        <v>9</v>
      </c>
      <c r="H115" s="11">
        <f t="shared" si="99"/>
        <v>25.3882580645161</v>
      </c>
      <c r="I115" s="11">
        <f t="shared" si="100"/>
        <v>298.538258064516</v>
      </c>
      <c r="J115" s="11">
        <f t="shared" si="101"/>
        <v>0.361193680878004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7.46944725837435</v>
      </c>
      <c r="P115" s="11">
        <f t="shared" si="104"/>
        <v>2.69791714937635</v>
      </c>
      <c r="Q115" s="15">
        <f t="shared" si="105"/>
        <v>0.78239597331914</v>
      </c>
      <c r="R115" s="11">
        <f t="shared" si="106"/>
        <v>0.80117865</v>
      </c>
      <c r="S115" s="16">
        <f t="shared" si="107"/>
        <v>0.976556194201057</v>
      </c>
      <c r="T115" s="3">
        <v>0.27</v>
      </c>
      <c r="U115" s="17">
        <f t="shared" si="108"/>
        <v>0.263670172434285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0.341631114503982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166.666666666667</v>
      </c>
      <c r="AF115" s="1">
        <f t="shared" si="113"/>
        <v>5826044.17020639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23.9208333333333</v>
      </c>
      <c r="E116" s="12">
        <f t="shared" si="114"/>
        <v>25.3882580645161</v>
      </c>
      <c r="F116" s="8" t="s">
        <v>109</v>
      </c>
      <c r="G116" s="6">
        <v>10</v>
      </c>
      <c r="H116" s="11">
        <f t="shared" si="99"/>
        <v>23.9208333333333</v>
      </c>
      <c r="I116" s="11">
        <f t="shared" si="100"/>
        <v>297.070833333333</v>
      </c>
      <c r="J116" s="11">
        <f t="shared" si="101"/>
        <v>0.307448739649635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7.534215108998</v>
      </c>
      <c r="P116" s="11">
        <f t="shared" si="104"/>
        <v>2.31638493951067</v>
      </c>
      <c r="Q116" s="15">
        <f t="shared" si="105"/>
        <v>0.671751632458095</v>
      </c>
      <c r="R116" s="11">
        <f t="shared" si="106"/>
        <v>0.80117865</v>
      </c>
      <c r="S116" s="16">
        <f t="shared" si="107"/>
        <v>0.838454235466828</v>
      </c>
      <c r="T116" s="3">
        <v>0.27</v>
      </c>
      <c r="U116" s="17">
        <f t="shared" si="108"/>
        <v>0.226382643576043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0.319186147646825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166.666666666667</v>
      </c>
      <c r="AF116" s="1">
        <f t="shared" si="113"/>
        <v>5443276.43402267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16.7556774193548</v>
      </c>
      <c r="E117" s="12">
        <f t="shared" si="114"/>
        <v>23.9208333333333</v>
      </c>
      <c r="F117" s="8" t="s">
        <v>109</v>
      </c>
      <c r="G117" s="6">
        <v>11</v>
      </c>
      <c r="H117" s="11">
        <f t="shared" si="99"/>
        <v>16.7556774193548</v>
      </c>
      <c r="I117" s="11">
        <f t="shared" si="100"/>
        <v>289.905677419355</v>
      </c>
      <c r="J117" s="11">
        <f t="shared" si="101"/>
        <v>0.13676093587702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4.95693866101296</v>
      </c>
      <c r="O117" s="11">
        <f t="shared" si="115"/>
        <v>3.02357650847437</v>
      </c>
      <c r="P117" s="11">
        <f t="shared" si="104"/>
        <v>0.413507152994728</v>
      </c>
      <c r="Q117" s="15">
        <f t="shared" si="105"/>
        <v>0.119917074368471</v>
      </c>
      <c r="R117" s="11">
        <f t="shared" si="106"/>
        <v>0.80117865</v>
      </c>
      <c r="S117" s="16">
        <f t="shared" si="107"/>
        <v>0.149675823698586</v>
      </c>
      <c r="T117" s="3">
        <v>0.27</v>
      </c>
      <c r="U117" s="17">
        <f t="shared" si="108"/>
        <v>0.0404124723986182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0.283052143387052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166.666666666667</v>
      </c>
      <c r="AF117" s="1">
        <f t="shared" si="113"/>
        <v>4827061.17748925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10.1138333333333</v>
      </c>
      <c r="E118" s="12">
        <f t="shared" si="114"/>
        <v>16.7556774193548</v>
      </c>
      <c r="F118" s="8" t="s">
        <v>111</v>
      </c>
      <c r="G118" s="6">
        <v>12</v>
      </c>
      <c r="H118" s="11">
        <f t="shared" si="99"/>
        <v>10.1138333333333</v>
      </c>
      <c r="I118" s="11">
        <f t="shared" si="100"/>
        <v>283.263833333333</v>
      </c>
      <c r="J118" s="11">
        <f t="shared" si="101"/>
        <v>0.0622229233010009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5.37275435547964</v>
      </c>
      <c r="P118" s="11">
        <f t="shared" si="104"/>
        <v>0.334308482176128</v>
      </c>
      <c r="Q118" s="15">
        <f t="shared" si="105"/>
        <v>0.0969494598310771</v>
      </c>
      <c r="R118" s="11">
        <f t="shared" si="106"/>
        <v>0.80117865</v>
      </c>
      <c r="S118" s="16">
        <f t="shared" si="107"/>
        <v>0.121008541392207</v>
      </c>
      <c r="T118" s="3">
        <v>0.27</v>
      </c>
      <c r="U118" s="17">
        <f t="shared" si="108"/>
        <v>0.0326723061758958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0.232748229089977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166.666666666667</v>
      </c>
      <c r="AF118" s="1">
        <f t="shared" si="113"/>
        <v>3969197.78570027</v>
      </c>
      <c r="AG118" s="1">
        <f>SUM(AF107:AF118)</f>
        <v>57298328.7586803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7.36887096774194</v>
      </c>
      <c r="E119" s="12">
        <f t="shared" si="114"/>
        <v>10.1138333333333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5.30658064516129</v>
      </c>
      <c r="E123" s="8"/>
      <c r="F123" s="8"/>
      <c r="G123" s="6">
        <v>1</v>
      </c>
      <c r="H123" s="11">
        <f t="shared" ref="H123:H134" si="116">E124</f>
        <v>5.30658064516129</v>
      </c>
      <c r="I123" s="11">
        <f t="shared" ref="I123:I134" si="117">H123+273.15</f>
        <v>278.456580645161</v>
      </c>
      <c r="J123" s="11">
        <f t="shared" ref="J123:J134" si="118">EXP(($C$18*(I123-$C$16))/($C$19*I123*$C$16))</f>
        <v>0.0343740131395407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0.0179164231285914</v>
      </c>
      <c r="Q123" s="15">
        <f t="shared" ref="Q123:Q134" si="122">P123*$B$125</f>
        <v>0.00465827001343377</v>
      </c>
      <c r="R123" s="11">
        <f t="shared" ref="R123:R134" si="123">L123*$B$125</f>
        <v>0.1355172</v>
      </c>
      <c r="S123" s="16">
        <f t="shared" ref="S123:S134" si="124">Q123/R123</f>
        <v>0.0343740131395407</v>
      </c>
      <c r="T123" s="3">
        <v>0.01</v>
      </c>
      <c r="U123" s="17">
        <f t="shared" ref="U123:U134" si="125">S123*T123</f>
        <v>0.000343740131395407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0.00583374013139541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74.7</v>
      </c>
      <c r="AX123" s="1">
        <f t="shared" ref="AX123:AX134" si="132">AW123*10000*AV123*0.67*AU123*AT123</f>
        <v>39567.3444409955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5.07354838709677</v>
      </c>
      <c r="E124" s="12">
        <f t="shared" ref="E124:E135" si="133">D123</f>
        <v>5.30658064516129</v>
      </c>
      <c r="F124" s="8" t="s">
        <v>109</v>
      </c>
      <c r="G124" s="6">
        <v>2</v>
      </c>
      <c r="H124" s="11">
        <f t="shared" si="116"/>
        <v>5.07354838709677</v>
      </c>
      <c r="I124" s="11">
        <f t="shared" si="117"/>
        <v>278.223548387097</v>
      </c>
      <c r="J124" s="11">
        <f t="shared" si="118"/>
        <v>0.033381887839818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1.02452357687141</v>
      </c>
      <c r="P124" s="11">
        <f t="shared" si="121"/>
        <v>0.0342005311323705</v>
      </c>
      <c r="Q124" s="15">
        <f t="shared" si="122"/>
        <v>0.00889213809441633</v>
      </c>
      <c r="R124" s="11">
        <f t="shared" si="123"/>
        <v>0.1355172</v>
      </c>
      <c r="S124" s="16">
        <f t="shared" si="124"/>
        <v>0.0656163062284074</v>
      </c>
      <c r="T124" s="3">
        <v>0.01</v>
      </c>
      <c r="U124" s="17">
        <f t="shared" si="125"/>
        <v>0.000656163062284074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0.00614616306228407</v>
      </c>
      <c r="AU124" s="24">
        <f t="shared" si="129"/>
        <v>52.122</v>
      </c>
      <c r="AV124" s="1">
        <f t="shared" si="130"/>
        <v>0.26</v>
      </c>
      <c r="AW124" s="2">
        <f t="shared" si="131"/>
        <v>74.7</v>
      </c>
      <c r="AX124" s="1">
        <f t="shared" si="132"/>
        <v>41686.3530768464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10.5591428571429</v>
      </c>
      <c r="E125" s="12">
        <f t="shared" si="133"/>
        <v>5.07354838709677</v>
      </c>
      <c r="F125" s="8" t="s">
        <v>109</v>
      </c>
      <c r="G125" s="6">
        <v>3</v>
      </c>
      <c r="H125" s="11">
        <f t="shared" si="116"/>
        <v>10.5591428571429</v>
      </c>
      <c r="I125" s="11">
        <f t="shared" si="117"/>
        <v>283.709142857143</v>
      </c>
      <c r="J125" s="11">
        <f t="shared" si="118"/>
        <v>0.0656722319317179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1.51154304573904</v>
      </c>
      <c r="P125" s="11">
        <f t="shared" si="121"/>
        <v>0.0992664054745493</v>
      </c>
      <c r="Q125" s="15">
        <f t="shared" si="122"/>
        <v>0.0258092654233828</v>
      </c>
      <c r="R125" s="11">
        <f t="shared" si="123"/>
        <v>0.1355172</v>
      </c>
      <c r="S125" s="16">
        <f t="shared" si="124"/>
        <v>0.190450108350695</v>
      </c>
      <c r="T125" s="3">
        <v>0.01</v>
      </c>
      <c r="U125" s="17">
        <f t="shared" si="125"/>
        <v>0.00190450108350695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0.00739450108350695</v>
      </c>
      <c r="AU125" s="24">
        <f t="shared" si="129"/>
        <v>52.122</v>
      </c>
      <c r="AV125" s="1">
        <f t="shared" si="130"/>
        <v>0.26</v>
      </c>
      <c r="AW125" s="2">
        <f t="shared" si="131"/>
        <v>74.7</v>
      </c>
      <c r="AX125" s="1">
        <f t="shared" si="132"/>
        <v>50153.2061337209</v>
      </c>
    </row>
    <row r="126" s="1" customFormat="1" ht="16.8" spans="1:50">
      <c r="A126" s="6"/>
      <c r="B126" s="6"/>
      <c r="C126" s="8">
        <v>3</v>
      </c>
      <c r="D126" s="9">
        <v>12.9856129032258</v>
      </c>
      <c r="E126" s="12">
        <f t="shared" si="133"/>
        <v>10.5591428571429</v>
      </c>
      <c r="F126" s="8" t="s">
        <v>109</v>
      </c>
      <c r="G126" s="6">
        <v>4</v>
      </c>
      <c r="H126" s="11">
        <f t="shared" si="116"/>
        <v>12.9856129032258</v>
      </c>
      <c r="I126" s="11">
        <f t="shared" si="117"/>
        <v>286.135612903226</v>
      </c>
      <c r="J126" s="11">
        <f t="shared" si="118"/>
        <v>0.0878570746656946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1.93349664026449</v>
      </c>
      <c r="P126" s="11">
        <f t="shared" si="121"/>
        <v>0.169871358689587</v>
      </c>
      <c r="Q126" s="15">
        <f t="shared" si="122"/>
        <v>0.0441665532592926</v>
      </c>
      <c r="R126" s="11">
        <f t="shared" si="123"/>
        <v>0.1355172</v>
      </c>
      <c r="S126" s="16">
        <f t="shared" si="124"/>
        <v>0.325911052318766</v>
      </c>
      <c r="T126" s="3">
        <v>0.01</v>
      </c>
      <c r="U126" s="17">
        <f t="shared" si="125"/>
        <v>0.00325911052318766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0.00874911052318766</v>
      </c>
      <c r="AU126" s="24">
        <f t="shared" si="129"/>
        <v>52.122</v>
      </c>
      <c r="AV126" s="1">
        <f t="shared" si="130"/>
        <v>0.26</v>
      </c>
      <c r="AW126" s="2">
        <f t="shared" si="131"/>
        <v>74.7</v>
      </c>
      <c r="AX126" s="1">
        <f t="shared" si="132"/>
        <v>59340.8451227154</v>
      </c>
    </row>
    <row r="127" s="1" customFormat="1" ht="16.8" spans="1:50">
      <c r="A127" s="6"/>
      <c r="B127" s="6"/>
      <c r="C127" s="8">
        <v>4</v>
      </c>
      <c r="D127" s="9">
        <v>15.4175666666667</v>
      </c>
      <c r="E127" s="12">
        <f t="shared" si="133"/>
        <v>12.9856129032258</v>
      </c>
      <c r="F127" s="8" t="s">
        <v>109</v>
      </c>
      <c r="G127" s="6">
        <v>5</v>
      </c>
      <c r="H127" s="11">
        <f t="shared" si="116"/>
        <v>15.4175666666667</v>
      </c>
      <c r="I127" s="11">
        <f t="shared" si="117"/>
        <v>288.567566666667</v>
      </c>
      <c r="J127" s="11">
        <f t="shared" si="118"/>
        <v>0.117037357957662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1.67544401749616</v>
      </c>
      <c r="O127" s="11">
        <f t="shared" si="134"/>
        <v>0.609401264078745</v>
      </c>
      <c r="P127" s="11">
        <f t="shared" si="121"/>
        <v>0.0713227138838356</v>
      </c>
      <c r="Q127" s="15">
        <f t="shared" si="122"/>
        <v>0.0185439056097973</v>
      </c>
      <c r="R127" s="11">
        <f t="shared" si="123"/>
        <v>0.1355172</v>
      </c>
      <c r="S127" s="16">
        <f t="shared" si="124"/>
        <v>0.13683802210935</v>
      </c>
      <c r="T127" s="3">
        <v>0.01</v>
      </c>
      <c r="U127" s="17">
        <f t="shared" si="125"/>
        <v>0.0013683802210935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0.0113183802210935</v>
      </c>
      <c r="AU127" s="24">
        <f t="shared" si="129"/>
        <v>52.122</v>
      </c>
      <c r="AV127" s="1">
        <f t="shared" si="130"/>
        <v>0.26</v>
      </c>
      <c r="AW127" s="2">
        <f t="shared" si="131"/>
        <v>74.7</v>
      </c>
      <c r="AX127" s="1">
        <f t="shared" si="132"/>
        <v>76766.9177295074</v>
      </c>
    </row>
    <row r="128" s="1" customFormat="1" ht="16.8" spans="1:50">
      <c r="A128" s="6"/>
      <c r="B128" s="6"/>
      <c r="C128" s="8">
        <v>5</v>
      </c>
      <c r="D128" s="9">
        <v>20.1112258064516</v>
      </c>
      <c r="E128" s="12">
        <f t="shared" si="133"/>
        <v>15.4175666666667</v>
      </c>
      <c r="F128" s="8" t="s">
        <v>111</v>
      </c>
      <c r="G128" s="6">
        <v>6</v>
      </c>
      <c r="H128" s="11">
        <f t="shared" si="116"/>
        <v>20.1112258064516</v>
      </c>
      <c r="I128" s="11">
        <f t="shared" si="117"/>
        <v>293.261225806452</v>
      </c>
      <c r="J128" s="11">
        <f t="shared" si="118"/>
        <v>0.200844748326849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1.05929855019491</v>
      </c>
      <c r="P128" s="11">
        <f t="shared" si="121"/>
        <v>0.212754550716893</v>
      </c>
      <c r="Q128" s="15">
        <f t="shared" si="122"/>
        <v>0.0553161831863921</v>
      </c>
      <c r="R128" s="11">
        <f t="shared" si="123"/>
        <v>0.1355172</v>
      </c>
      <c r="S128" s="16">
        <f t="shared" si="124"/>
        <v>0.408185700312522</v>
      </c>
      <c r="T128" s="3">
        <v>0.01</v>
      </c>
      <c r="U128" s="17">
        <f t="shared" si="125"/>
        <v>0.00408185700312522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0.0140318570031252</v>
      </c>
      <c r="AU128" s="24">
        <f t="shared" si="129"/>
        <v>52.122</v>
      </c>
      <c r="AV128" s="1">
        <f t="shared" si="130"/>
        <v>0.26</v>
      </c>
      <c r="AW128" s="2">
        <f t="shared" si="131"/>
        <v>74.7</v>
      </c>
      <c r="AX128" s="1">
        <f t="shared" si="132"/>
        <v>95171.0749338174</v>
      </c>
    </row>
    <row r="129" s="1" customFormat="1" ht="16.8" spans="1:50">
      <c r="A129" s="6"/>
      <c r="B129" s="6"/>
      <c r="C129" s="8">
        <v>6</v>
      </c>
      <c r="D129" s="9">
        <v>23.8915666666667</v>
      </c>
      <c r="E129" s="12">
        <f t="shared" si="133"/>
        <v>20.1112258064516</v>
      </c>
      <c r="F129" s="8" t="s">
        <v>109</v>
      </c>
      <c r="G129" s="6">
        <v>7</v>
      </c>
      <c r="H129" s="11">
        <f t="shared" si="116"/>
        <v>23.8915666666667</v>
      </c>
      <c r="I129" s="11">
        <f t="shared" si="117"/>
        <v>297.041566666667</v>
      </c>
      <c r="J129" s="11">
        <f t="shared" si="118"/>
        <v>0.306457489077176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1.36776399947802</v>
      </c>
      <c r="P129" s="11">
        <f t="shared" si="121"/>
        <v>0.419161520930189</v>
      </c>
      <c r="Q129" s="15">
        <f t="shared" si="122"/>
        <v>0.108981995441849</v>
      </c>
      <c r="R129" s="11">
        <f t="shared" si="123"/>
        <v>0.1355172</v>
      </c>
      <c r="S129" s="16">
        <f t="shared" si="124"/>
        <v>0.804193087237998</v>
      </c>
      <c r="T129" s="3">
        <v>0.01</v>
      </c>
      <c r="U129" s="17">
        <f t="shared" si="125"/>
        <v>0.00804193087237997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0.01799193087238</v>
      </c>
      <c r="AU129" s="24">
        <f t="shared" si="129"/>
        <v>52.122</v>
      </c>
      <c r="AV129" s="1">
        <f t="shared" si="130"/>
        <v>0.26</v>
      </c>
      <c r="AW129" s="2">
        <f t="shared" si="131"/>
        <v>74.7</v>
      </c>
      <c r="AX129" s="1">
        <f t="shared" si="132"/>
        <v>122030.277309551</v>
      </c>
    </row>
    <row r="130" s="1" customFormat="1" ht="16.8" spans="1:50">
      <c r="A130" s="6"/>
      <c r="B130" s="6"/>
      <c r="C130" s="8">
        <v>7</v>
      </c>
      <c r="D130" s="9">
        <v>26.2291935483871</v>
      </c>
      <c r="E130" s="12">
        <f t="shared" si="133"/>
        <v>23.8915666666667</v>
      </c>
      <c r="F130" s="8" t="s">
        <v>109</v>
      </c>
      <c r="G130" s="6">
        <v>8</v>
      </c>
      <c r="H130" s="11">
        <f t="shared" si="116"/>
        <v>26.2291935483871</v>
      </c>
      <c r="I130" s="11">
        <f t="shared" si="117"/>
        <v>299.379193548387</v>
      </c>
      <c r="J130" s="11">
        <f t="shared" si="118"/>
        <v>0.3958468006927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1.46982247854783</v>
      </c>
      <c r="P130" s="11">
        <f t="shared" si="121"/>
        <v>0.581824525719372</v>
      </c>
      <c r="Q130" s="15">
        <f t="shared" si="122"/>
        <v>0.151274376687037</v>
      </c>
      <c r="R130" s="11">
        <f t="shared" si="123"/>
        <v>0.1355172</v>
      </c>
      <c r="S130" s="16">
        <f t="shared" si="124"/>
        <v>1.11627436729092</v>
      </c>
      <c r="T130" s="3">
        <v>0.01</v>
      </c>
      <c r="U130" s="17">
        <f t="shared" si="125"/>
        <v>0.0111627436729092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0.0260627436729092</v>
      </c>
      <c r="AU130" s="24">
        <f t="shared" si="129"/>
        <v>52.122</v>
      </c>
      <c r="AV130" s="1">
        <f t="shared" si="130"/>
        <v>0.26</v>
      </c>
      <c r="AW130" s="2">
        <f t="shared" si="131"/>
        <v>74.7</v>
      </c>
      <c r="AX130" s="1">
        <f t="shared" si="132"/>
        <v>176770.567895815</v>
      </c>
    </row>
    <row r="131" s="1" customFormat="1" ht="16.8" spans="1:50">
      <c r="A131" s="6"/>
      <c r="B131" s="6"/>
      <c r="C131" s="8">
        <v>8</v>
      </c>
      <c r="D131" s="9">
        <v>25.3882580645161</v>
      </c>
      <c r="E131" s="12">
        <f t="shared" si="133"/>
        <v>26.2291935483871</v>
      </c>
      <c r="F131" s="8" t="s">
        <v>109</v>
      </c>
      <c r="G131" s="6">
        <v>9</v>
      </c>
      <c r="H131" s="11">
        <f t="shared" si="116"/>
        <v>25.3882580645161</v>
      </c>
      <c r="I131" s="11">
        <f t="shared" si="117"/>
        <v>298.538258064516</v>
      </c>
      <c r="J131" s="11">
        <f t="shared" si="118"/>
        <v>0.361193680878004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1.40921795282845</v>
      </c>
      <c r="P131" s="11">
        <f t="shared" si="121"/>
        <v>0.509000619541475</v>
      </c>
      <c r="Q131" s="15">
        <f t="shared" si="122"/>
        <v>0.132340161080783</v>
      </c>
      <c r="R131" s="11">
        <f t="shared" si="123"/>
        <v>0.1355172</v>
      </c>
      <c r="S131" s="16">
        <f t="shared" si="124"/>
        <v>0.976556194201057</v>
      </c>
      <c r="T131" s="3">
        <v>0.01</v>
      </c>
      <c r="U131" s="17">
        <f t="shared" si="125"/>
        <v>0.00976556194201057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0.0246655619420106</v>
      </c>
      <c r="AU131" s="24">
        <f t="shared" si="129"/>
        <v>52.122</v>
      </c>
      <c r="AV131" s="1">
        <f t="shared" si="130"/>
        <v>0.26</v>
      </c>
      <c r="AW131" s="2">
        <f t="shared" si="131"/>
        <v>74.7</v>
      </c>
      <c r="AX131" s="1">
        <f t="shared" si="132"/>
        <v>167294.182327041</v>
      </c>
    </row>
    <row r="132" s="1" customFormat="1" ht="16.8" spans="1:50">
      <c r="A132" s="6"/>
      <c r="B132" s="6"/>
      <c r="C132" s="8">
        <v>9</v>
      </c>
      <c r="D132" s="9">
        <v>23.9208333333333</v>
      </c>
      <c r="E132" s="12">
        <f t="shared" si="133"/>
        <v>25.3882580645161</v>
      </c>
      <c r="F132" s="8" t="s">
        <v>109</v>
      </c>
      <c r="G132" s="6">
        <v>10</v>
      </c>
      <c r="H132" s="11">
        <f t="shared" si="116"/>
        <v>23.9208333333333</v>
      </c>
      <c r="I132" s="11">
        <f t="shared" si="117"/>
        <v>297.070833333333</v>
      </c>
      <c r="J132" s="11">
        <f t="shared" si="118"/>
        <v>0.307448739649635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1.42143733328698</v>
      </c>
      <c r="P132" s="11">
        <f t="shared" si="121"/>
        <v>0.43701911661002</v>
      </c>
      <c r="Q132" s="15">
        <f t="shared" si="122"/>
        <v>0.113624970318605</v>
      </c>
      <c r="R132" s="11">
        <f t="shared" si="123"/>
        <v>0.1355172</v>
      </c>
      <c r="S132" s="16">
        <f t="shared" si="124"/>
        <v>0.838454235466828</v>
      </c>
      <c r="T132" s="3">
        <v>0.01</v>
      </c>
      <c r="U132" s="17">
        <f t="shared" si="125"/>
        <v>0.00838454235466828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0.0183345423546683</v>
      </c>
      <c r="AU132" s="24">
        <f t="shared" si="129"/>
        <v>52.122</v>
      </c>
      <c r="AV132" s="1">
        <f t="shared" si="130"/>
        <v>0.26</v>
      </c>
      <c r="AW132" s="2">
        <f t="shared" si="131"/>
        <v>74.7</v>
      </c>
      <c r="AX132" s="1">
        <f t="shared" si="132"/>
        <v>124354.039805619</v>
      </c>
    </row>
    <row r="133" s="1" customFormat="1" ht="16.8" spans="1:50">
      <c r="A133" s="6"/>
      <c r="B133" s="6"/>
      <c r="C133" s="8">
        <v>10</v>
      </c>
      <c r="D133" s="9">
        <v>16.7556774193548</v>
      </c>
      <c r="E133" s="12">
        <f t="shared" si="133"/>
        <v>23.9208333333333</v>
      </c>
      <c r="F133" s="8" t="s">
        <v>109</v>
      </c>
      <c r="G133" s="6">
        <v>11</v>
      </c>
      <c r="H133" s="11">
        <f t="shared" si="116"/>
        <v>16.7556774193548</v>
      </c>
      <c r="I133" s="11">
        <f t="shared" si="117"/>
        <v>289.905677419355</v>
      </c>
      <c r="J133" s="11">
        <f t="shared" si="118"/>
        <v>0.13676093587702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0.935197305843112</v>
      </c>
      <c r="O133" s="11">
        <f t="shared" si="134"/>
        <v>0.570440910833848</v>
      </c>
      <c r="P133" s="11">
        <f t="shared" si="121"/>
        <v>0.0780140328281769</v>
      </c>
      <c r="Q133" s="15">
        <f t="shared" si="122"/>
        <v>0.020283648535326</v>
      </c>
      <c r="R133" s="11">
        <f t="shared" si="123"/>
        <v>0.1355172</v>
      </c>
      <c r="S133" s="16">
        <f t="shared" si="124"/>
        <v>0.149675823698586</v>
      </c>
      <c r="T133" s="3">
        <v>0.01</v>
      </c>
      <c r="U133" s="17">
        <f t="shared" si="125"/>
        <v>0.00149675823698586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0.0114467582369859</v>
      </c>
      <c r="AU133" s="24">
        <f t="shared" si="129"/>
        <v>52.122</v>
      </c>
      <c r="AV133" s="1">
        <f t="shared" si="130"/>
        <v>0.26</v>
      </c>
      <c r="AW133" s="2">
        <f t="shared" si="131"/>
        <v>74.7</v>
      </c>
      <c r="AX133" s="1">
        <f t="shared" si="132"/>
        <v>77637.6416663053</v>
      </c>
    </row>
    <row r="134" s="1" customFormat="1" ht="16.8" spans="1:51">
      <c r="A134" s="6"/>
      <c r="B134" s="6"/>
      <c r="C134" s="8">
        <v>11</v>
      </c>
      <c r="D134" s="9">
        <v>10.1138333333333</v>
      </c>
      <c r="E134" s="12">
        <f t="shared" si="133"/>
        <v>16.7556774193548</v>
      </c>
      <c r="F134" s="8" t="s">
        <v>111</v>
      </c>
      <c r="G134" s="6">
        <v>12</v>
      </c>
      <c r="H134" s="11">
        <f t="shared" si="116"/>
        <v>10.1138333333333</v>
      </c>
      <c r="I134" s="11">
        <f t="shared" si="117"/>
        <v>283.263833333333</v>
      </c>
      <c r="J134" s="11">
        <f t="shared" si="118"/>
        <v>0.0622229233010009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1.01364687800567</v>
      </c>
      <c r="P134" s="11">
        <f t="shared" si="121"/>
        <v>0.0630720719444459</v>
      </c>
      <c r="Q134" s="15">
        <f t="shared" si="122"/>
        <v>0.0163987387055559</v>
      </c>
      <c r="R134" s="11">
        <f t="shared" si="123"/>
        <v>0.1355172</v>
      </c>
      <c r="S134" s="16">
        <f t="shared" si="124"/>
        <v>0.121008541392207</v>
      </c>
      <c r="T134" s="3">
        <v>0.01</v>
      </c>
      <c r="U134" s="17">
        <f t="shared" si="125"/>
        <v>0.00121008541392207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0.00670008541392207</v>
      </c>
      <c r="AU134" s="24">
        <f t="shared" si="129"/>
        <v>52.122</v>
      </c>
      <c r="AV134" s="1">
        <f t="shared" si="130"/>
        <v>0.26</v>
      </c>
      <c r="AW134" s="2">
        <f t="shared" si="131"/>
        <v>74.7</v>
      </c>
      <c r="AX134" s="1">
        <f t="shared" si="132"/>
        <v>45443.3316167157</v>
      </c>
      <c r="AY134" s="1">
        <f>SUM(AX123:AX134)</f>
        <v>1076215.78205865</v>
      </c>
    </row>
    <row r="135" s="1" customFormat="1" ht="16.8" spans="1:46">
      <c r="A135" s="6"/>
      <c r="B135" s="6"/>
      <c r="C135" s="8">
        <v>12</v>
      </c>
      <c r="D135" s="9">
        <v>7.36887096774194</v>
      </c>
      <c r="E135" s="12">
        <f t="shared" si="133"/>
        <v>10.1138333333333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5.30658064516129</v>
      </c>
      <c r="E139" s="8"/>
      <c r="F139" s="8"/>
      <c r="G139" s="6">
        <v>1</v>
      </c>
      <c r="H139" s="11">
        <f t="shared" ref="H139:H150" si="135">E140</f>
        <v>5.30658064516129</v>
      </c>
      <c r="I139" s="11">
        <f t="shared" ref="I139:I150" si="136">H139+273.15</f>
        <v>278.456580645161</v>
      </c>
      <c r="J139" s="11">
        <f t="shared" ref="J139:J150" si="137">EXP(($C$18*(I139-$C$16))/($C$19*I139*$C$16))</f>
        <v>0.0343740131395407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0.00978628154082724</v>
      </c>
      <c r="Q139" s="15">
        <f t="shared" ref="Q139:Q150" si="141">P139*$B$125</f>
        <v>0.00254443320061508</v>
      </c>
      <c r="R139" s="11">
        <f t="shared" ref="R139:R150" si="142">L139*$B$125</f>
        <v>0.074022</v>
      </c>
      <c r="S139" s="16">
        <f t="shared" ref="S139:S150" si="143">Q139/R139</f>
        <v>0.0343740131395407</v>
      </c>
      <c r="T139" s="3">
        <v>0.01</v>
      </c>
      <c r="U139" s="17">
        <f t="shared" ref="U139:U150" si="144">S139*T139</f>
        <v>0.000343740131395407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0.00583374013139541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0.5</v>
      </c>
      <c r="BA139" s="1">
        <f t="shared" ref="BA139:BA150" si="153">AZ139*10000*AV139*0.67*AU139*AT139</f>
        <v>144.661412522061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5.07354838709677</v>
      </c>
      <c r="E140" s="12">
        <f t="shared" ref="E140:E151" si="154">D139</f>
        <v>5.30658064516129</v>
      </c>
      <c r="F140" s="8" t="s">
        <v>109</v>
      </c>
      <c r="G140" s="6">
        <v>2</v>
      </c>
      <c r="H140" s="11">
        <f t="shared" si="135"/>
        <v>5.07354838709677</v>
      </c>
      <c r="I140" s="11">
        <f t="shared" si="136"/>
        <v>278.223548387097</v>
      </c>
      <c r="J140" s="11">
        <f t="shared" si="137"/>
        <v>0.033381887839818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0.559613718459173</v>
      </c>
      <c r="P140" s="11">
        <f t="shared" si="140"/>
        <v>0.0186809623832276</v>
      </c>
      <c r="Q140" s="15">
        <f t="shared" si="141"/>
        <v>0.00485705021963917</v>
      </c>
      <c r="R140" s="11">
        <f t="shared" si="142"/>
        <v>0.074022</v>
      </c>
      <c r="S140" s="16">
        <f t="shared" si="143"/>
        <v>0.0656163062284074</v>
      </c>
      <c r="T140" s="3">
        <v>0.01</v>
      </c>
      <c r="U140" s="17">
        <f t="shared" si="144"/>
        <v>0.000656163062284074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0.00614616306228407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0.5</v>
      </c>
      <c r="BA140" s="1">
        <f t="shared" si="153"/>
        <v>152.408679535791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10.5591428571429</v>
      </c>
      <c r="E141" s="12">
        <f t="shared" si="154"/>
        <v>5.07354838709677</v>
      </c>
      <c r="F141" s="8" t="s">
        <v>109</v>
      </c>
      <c r="G141" s="6">
        <v>3</v>
      </c>
      <c r="H141" s="11">
        <f t="shared" si="135"/>
        <v>10.5591428571429</v>
      </c>
      <c r="I141" s="11">
        <f t="shared" si="136"/>
        <v>283.709142857143</v>
      </c>
      <c r="J141" s="11">
        <f t="shared" si="137"/>
        <v>0.0656722319317179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0.825632756075945</v>
      </c>
      <c r="P141" s="11">
        <f t="shared" si="140"/>
        <v>0.0542211458474429</v>
      </c>
      <c r="Q141" s="15">
        <f t="shared" si="141"/>
        <v>0.0140974979203352</v>
      </c>
      <c r="R141" s="11">
        <f t="shared" si="142"/>
        <v>0.074022</v>
      </c>
      <c r="S141" s="16">
        <f t="shared" si="143"/>
        <v>0.190450108350695</v>
      </c>
      <c r="T141" s="3">
        <v>0.01</v>
      </c>
      <c r="U141" s="17">
        <f t="shared" si="144"/>
        <v>0.00190450108350695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0.00739450108350695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0.5</v>
      </c>
      <c r="BA141" s="1">
        <f t="shared" si="153"/>
        <v>183.364179333123</v>
      </c>
    </row>
    <row r="142" s="1" customFormat="1" ht="16.8" spans="1:53">
      <c r="A142" s="6"/>
      <c r="B142" s="6"/>
      <c r="C142" s="8">
        <v>3</v>
      </c>
      <c r="D142" s="9">
        <v>12.9856129032258</v>
      </c>
      <c r="E142" s="12">
        <f t="shared" si="154"/>
        <v>10.5591428571429</v>
      </c>
      <c r="F142" s="8" t="s">
        <v>109</v>
      </c>
      <c r="G142" s="6">
        <v>4</v>
      </c>
      <c r="H142" s="11">
        <f t="shared" si="135"/>
        <v>12.9856129032258</v>
      </c>
      <c r="I142" s="11">
        <f t="shared" si="136"/>
        <v>286.135612903226</v>
      </c>
      <c r="J142" s="11">
        <f t="shared" si="137"/>
        <v>0.0878570746656946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1.0561116102285</v>
      </c>
      <c r="P142" s="11">
        <f t="shared" si="140"/>
        <v>0.0927868765951525</v>
      </c>
      <c r="Q142" s="15">
        <f t="shared" si="141"/>
        <v>0.0241245879147397</v>
      </c>
      <c r="R142" s="11">
        <f t="shared" si="142"/>
        <v>0.074022</v>
      </c>
      <c r="S142" s="16">
        <f t="shared" si="143"/>
        <v>0.325911052318765</v>
      </c>
      <c r="T142" s="3">
        <v>0.01</v>
      </c>
      <c r="U142" s="17">
        <f t="shared" si="144"/>
        <v>0.00325911052318765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0.00874911052318765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0.5</v>
      </c>
      <c r="BA142" s="1">
        <f t="shared" si="153"/>
        <v>216.954930814378</v>
      </c>
    </row>
    <row r="143" s="1" customFormat="1" ht="16.8" spans="1:53">
      <c r="A143" s="6"/>
      <c r="B143" s="6"/>
      <c r="C143" s="8">
        <v>4</v>
      </c>
      <c r="D143" s="9">
        <v>15.4175666666667</v>
      </c>
      <c r="E143" s="12">
        <f t="shared" si="154"/>
        <v>12.9856129032258</v>
      </c>
      <c r="F143" s="8" t="s">
        <v>109</v>
      </c>
      <c r="G143" s="6">
        <v>5</v>
      </c>
      <c r="H143" s="11">
        <f t="shared" si="135"/>
        <v>15.4175666666667</v>
      </c>
      <c r="I143" s="11">
        <f t="shared" si="136"/>
        <v>288.567566666667</v>
      </c>
      <c r="J143" s="11">
        <f t="shared" si="137"/>
        <v>0.117037357957662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0.915158496951682</v>
      </c>
      <c r="O143" s="11">
        <f t="shared" si="155"/>
        <v>0.332866236681667</v>
      </c>
      <c r="P143" s="11">
        <f t="shared" si="140"/>
        <v>0.0389577848945321</v>
      </c>
      <c r="Q143" s="15">
        <f t="shared" si="141"/>
        <v>0.0101290240725783</v>
      </c>
      <c r="R143" s="11">
        <f t="shared" si="142"/>
        <v>0.074022</v>
      </c>
      <c r="S143" s="16">
        <f t="shared" si="143"/>
        <v>0.136838022109351</v>
      </c>
      <c r="T143" s="3">
        <v>0.01</v>
      </c>
      <c r="U143" s="17">
        <f t="shared" si="144"/>
        <v>0.00136838022109351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0.0113183802210935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0.5</v>
      </c>
      <c r="BA143" s="1">
        <f t="shared" si="153"/>
        <v>280.666062143138</v>
      </c>
    </row>
    <row r="144" s="1" customFormat="1" ht="16.8" spans="1:53">
      <c r="A144" s="6"/>
      <c r="B144" s="6"/>
      <c r="C144" s="8">
        <v>5</v>
      </c>
      <c r="D144" s="9">
        <v>20.1112258064516</v>
      </c>
      <c r="E144" s="12">
        <f t="shared" si="154"/>
        <v>15.4175666666667</v>
      </c>
      <c r="F144" s="8" t="s">
        <v>111</v>
      </c>
      <c r="G144" s="6">
        <v>6</v>
      </c>
      <c r="H144" s="11">
        <f t="shared" si="135"/>
        <v>20.1112258064516</v>
      </c>
      <c r="I144" s="11">
        <f t="shared" si="136"/>
        <v>293.261225806452</v>
      </c>
      <c r="J144" s="11">
        <f t="shared" si="137"/>
        <v>0.200844748326849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0.578608451787135</v>
      </c>
      <c r="P144" s="11">
        <f t="shared" si="140"/>
        <v>0.116210468878975</v>
      </c>
      <c r="Q144" s="15">
        <f t="shared" si="141"/>
        <v>0.0302147219085335</v>
      </c>
      <c r="R144" s="11">
        <f t="shared" si="142"/>
        <v>0.074022</v>
      </c>
      <c r="S144" s="16">
        <f t="shared" si="143"/>
        <v>0.408185700312522</v>
      </c>
      <c r="T144" s="3">
        <v>0.01</v>
      </c>
      <c r="U144" s="17">
        <f t="shared" si="144"/>
        <v>0.00408185700312522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0.0140318570031252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0.5</v>
      </c>
      <c r="BA144" s="1">
        <f t="shared" si="153"/>
        <v>347.953149893587</v>
      </c>
    </row>
    <row r="145" s="1" customFormat="1" ht="16.8" spans="1:53">
      <c r="A145" s="6"/>
      <c r="B145" s="6"/>
      <c r="C145" s="8">
        <v>6</v>
      </c>
      <c r="D145" s="9">
        <v>23.8915666666667</v>
      </c>
      <c r="E145" s="12">
        <f t="shared" si="154"/>
        <v>20.1112258064516</v>
      </c>
      <c r="F145" s="8" t="s">
        <v>109</v>
      </c>
      <c r="G145" s="6">
        <v>7</v>
      </c>
      <c r="H145" s="11">
        <f t="shared" si="135"/>
        <v>23.8915666666667</v>
      </c>
      <c r="I145" s="11">
        <f t="shared" si="136"/>
        <v>297.041566666667</v>
      </c>
      <c r="J145" s="11">
        <f t="shared" si="137"/>
        <v>0.306457489077176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0.74709798290816</v>
      </c>
      <c r="P145" s="11">
        <f t="shared" si="140"/>
        <v>0.228953771936658</v>
      </c>
      <c r="Q145" s="15">
        <f t="shared" si="141"/>
        <v>0.0595279807035311</v>
      </c>
      <c r="R145" s="11">
        <f t="shared" si="142"/>
        <v>0.074022</v>
      </c>
      <c r="S145" s="16">
        <f t="shared" si="143"/>
        <v>0.804193087237998</v>
      </c>
      <c r="T145" s="3">
        <v>0.01</v>
      </c>
      <c r="U145" s="17">
        <f t="shared" si="144"/>
        <v>0.00804193087237998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0.01799193087238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0.5</v>
      </c>
      <c r="BA145" s="1">
        <f t="shared" si="153"/>
        <v>446.152566856829</v>
      </c>
    </row>
    <row r="146" s="1" customFormat="1" ht="16.8" spans="1:53">
      <c r="A146" s="6"/>
      <c r="B146" s="6"/>
      <c r="C146" s="8">
        <v>7</v>
      </c>
      <c r="D146" s="9">
        <v>26.2291935483871</v>
      </c>
      <c r="E146" s="12">
        <f t="shared" si="154"/>
        <v>23.8915666666667</v>
      </c>
      <c r="F146" s="8" t="s">
        <v>109</v>
      </c>
      <c r="G146" s="6">
        <v>8</v>
      </c>
      <c r="H146" s="11">
        <f t="shared" si="135"/>
        <v>26.2291935483871</v>
      </c>
      <c r="I146" s="11">
        <f t="shared" si="136"/>
        <v>299.379193548387</v>
      </c>
      <c r="J146" s="11">
        <f t="shared" si="137"/>
        <v>0.3958468006927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0.802844210971502</v>
      </c>
      <c r="P146" s="11">
        <f t="shared" si="140"/>
        <v>0.317803312367725</v>
      </c>
      <c r="Q146" s="15">
        <f t="shared" si="141"/>
        <v>0.0826288612156084</v>
      </c>
      <c r="R146" s="11">
        <f t="shared" si="142"/>
        <v>0.074022</v>
      </c>
      <c r="S146" s="16">
        <f t="shared" si="143"/>
        <v>1.11627436729092</v>
      </c>
      <c r="T146" s="3">
        <v>0.01</v>
      </c>
      <c r="U146" s="17">
        <f t="shared" si="144"/>
        <v>0.0111627436729092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0.0260627436729092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0.5</v>
      </c>
      <c r="BA146" s="1">
        <f t="shared" si="153"/>
        <v>646.287498072288</v>
      </c>
    </row>
    <row r="147" s="1" customFormat="1" ht="16.8" spans="1:53">
      <c r="A147" s="6"/>
      <c r="B147" s="6"/>
      <c r="C147" s="8">
        <v>8</v>
      </c>
      <c r="D147" s="9">
        <v>25.3882580645161</v>
      </c>
      <c r="E147" s="12">
        <f t="shared" si="154"/>
        <v>26.2291935483871</v>
      </c>
      <c r="F147" s="8" t="s">
        <v>109</v>
      </c>
      <c r="G147" s="6">
        <v>9</v>
      </c>
      <c r="H147" s="11">
        <f t="shared" si="135"/>
        <v>25.3882580645161</v>
      </c>
      <c r="I147" s="11">
        <f t="shared" si="136"/>
        <v>298.538258064516</v>
      </c>
      <c r="J147" s="11">
        <f t="shared" si="137"/>
        <v>0.361193680878004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0.769740898603778</v>
      </c>
      <c r="P147" s="11">
        <f t="shared" si="140"/>
        <v>0.278025548489041</v>
      </c>
      <c r="Q147" s="15">
        <f t="shared" si="141"/>
        <v>0.0722866426071506</v>
      </c>
      <c r="R147" s="11">
        <f t="shared" si="142"/>
        <v>0.074022</v>
      </c>
      <c r="S147" s="16">
        <f t="shared" si="143"/>
        <v>0.976556194201057</v>
      </c>
      <c r="T147" s="3">
        <v>0.01</v>
      </c>
      <c r="U147" s="17">
        <f t="shared" si="144"/>
        <v>0.00976556194201057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0.0246655619420106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0.5</v>
      </c>
      <c r="BA147" s="1">
        <f t="shared" si="153"/>
        <v>611.641065733955</v>
      </c>
    </row>
    <row r="148" s="1" customFormat="1" ht="16.8" spans="1:53">
      <c r="A148" s="6"/>
      <c r="B148" s="6"/>
      <c r="C148" s="8">
        <v>9</v>
      </c>
      <c r="D148" s="9">
        <v>23.9208333333333</v>
      </c>
      <c r="E148" s="12">
        <f t="shared" si="154"/>
        <v>25.3882580645161</v>
      </c>
      <c r="F148" s="8" t="s">
        <v>109</v>
      </c>
      <c r="G148" s="6">
        <v>10</v>
      </c>
      <c r="H148" s="11">
        <f t="shared" si="135"/>
        <v>23.9208333333333</v>
      </c>
      <c r="I148" s="11">
        <f t="shared" si="136"/>
        <v>297.070833333333</v>
      </c>
      <c r="J148" s="11">
        <f t="shared" si="137"/>
        <v>0.307448739649635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0.776415350114737</v>
      </c>
      <c r="P148" s="11">
        <f t="shared" si="140"/>
        <v>0.238707920837406</v>
      </c>
      <c r="Q148" s="15">
        <f t="shared" si="141"/>
        <v>0.0620640594177255</v>
      </c>
      <c r="R148" s="11">
        <f t="shared" si="142"/>
        <v>0.074022</v>
      </c>
      <c r="S148" s="16">
        <f t="shared" si="143"/>
        <v>0.838454235466828</v>
      </c>
      <c r="T148" s="3">
        <v>0.01</v>
      </c>
      <c r="U148" s="17">
        <f t="shared" si="144"/>
        <v>0.00838454235466828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0.0183345423546683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0.5</v>
      </c>
      <c r="BA148" s="1">
        <f t="shared" si="153"/>
        <v>454.648430549381</v>
      </c>
    </row>
    <row r="149" s="1" customFormat="1" ht="16.8" spans="1:53">
      <c r="A149" s="6"/>
      <c r="B149" s="6"/>
      <c r="C149" s="8">
        <v>10</v>
      </c>
      <c r="D149" s="9">
        <v>16.7556774193548</v>
      </c>
      <c r="E149" s="12">
        <f t="shared" si="154"/>
        <v>23.9208333333333</v>
      </c>
      <c r="F149" s="8" t="s">
        <v>109</v>
      </c>
      <c r="G149" s="6">
        <v>11</v>
      </c>
      <c r="H149" s="11">
        <f t="shared" si="135"/>
        <v>16.7556774193548</v>
      </c>
      <c r="I149" s="11">
        <f t="shared" si="136"/>
        <v>289.905677419355</v>
      </c>
      <c r="J149" s="11">
        <f t="shared" si="137"/>
        <v>0.13676093587702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0.510822057813465</v>
      </c>
      <c r="O149" s="11">
        <f t="shared" si="155"/>
        <v>0.311585371463867</v>
      </c>
      <c r="P149" s="11">
        <f t="shared" si="140"/>
        <v>0.0426127070069874</v>
      </c>
      <c r="Q149" s="15">
        <f t="shared" si="141"/>
        <v>0.0110793038218167</v>
      </c>
      <c r="R149" s="11">
        <f t="shared" si="142"/>
        <v>0.074022</v>
      </c>
      <c r="S149" s="16">
        <f t="shared" si="143"/>
        <v>0.149675823698586</v>
      </c>
      <c r="T149" s="3">
        <v>0.01</v>
      </c>
      <c r="U149" s="17">
        <f t="shared" si="144"/>
        <v>0.00149675823698586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0.0114467582369859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0.5</v>
      </c>
      <c r="BA149" s="1">
        <f t="shared" si="153"/>
        <v>283.849499303086</v>
      </c>
    </row>
    <row r="150" s="1" customFormat="1" ht="16.8" spans="1:54">
      <c r="A150" s="6"/>
      <c r="B150" s="6"/>
      <c r="C150" s="8">
        <v>11</v>
      </c>
      <c r="D150" s="9">
        <v>10.1138333333333</v>
      </c>
      <c r="E150" s="12">
        <f t="shared" si="154"/>
        <v>16.7556774193548</v>
      </c>
      <c r="F150" s="8" t="s">
        <v>111</v>
      </c>
      <c r="G150" s="6">
        <v>12</v>
      </c>
      <c r="H150" s="11">
        <f t="shared" si="135"/>
        <v>10.1138333333333</v>
      </c>
      <c r="I150" s="11">
        <f t="shared" si="136"/>
        <v>283.263833333333</v>
      </c>
      <c r="J150" s="11">
        <f t="shared" si="137"/>
        <v>0.0622229233010009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0.553672664456879</v>
      </c>
      <c r="P150" s="11">
        <f t="shared" si="140"/>
        <v>0.0344511317343612</v>
      </c>
      <c r="Q150" s="15">
        <f t="shared" si="141"/>
        <v>0.00895729425093391</v>
      </c>
      <c r="R150" s="11">
        <f t="shared" si="142"/>
        <v>0.074022</v>
      </c>
      <c r="S150" s="16">
        <f t="shared" si="143"/>
        <v>0.121008541392207</v>
      </c>
      <c r="T150" s="3">
        <v>0.01</v>
      </c>
      <c r="U150" s="17">
        <f t="shared" si="144"/>
        <v>0.00121008541392207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0.00670008541392207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0.5</v>
      </c>
      <c r="BA150" s="1">
        <f t="shared" si="153"/>
        <v>166.144497040629</v>
      </c>
      <c r="BB150" s="1">
        <f>SUM(BA139:BA150)</f>
        <v>3934.73197179824</v>
      </c>
    </row>
    <row r="151" s="1" customFormat="1" ht="16.8" spans="1:46">
      <c r="A151" s="6"/>
      <c r="B151" s="6"/>
      <c r="C151" s="8">
        <v>12</v>
      </c>
      <c r="D151" s="9">
        <v>7.36887096774194</v>
      </c>
      <c r="E151" s="12">
        <f t="shared" si="154"/>
        <v>10.1138333333333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AB84" sqref="AB84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945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79.41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247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2430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309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8500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16.3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7.6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7.6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199153793.554307</v>
      </c>
      <c r="J16" s="10" t="s">
        <v>35</v>
      </c>
      <c r="K16" s="10">
        <f>I16/(10000*1000)</f>
        <v>19.9153793554307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-1.83787096774194</v>
      </c>
      <c r="E29" s="8"/>
      <c r="F29" s="8"/>
      <c r="G29" s="6">
        <v>1</v>
      </c>
      <c r="H29" s="11">
        <f t="shared" ref="H29:H40" si="0">E30</f>
        <v>-1.83787096774194</v>
      </c>
      <c r="I29" s="11">
        <f t="shared" ref="I29:I40" si="1">H29+273.15</f>
        <v>271.312129032258</v>
      </c>
      <c r="J29" s="11">
        <f t="shared" ref="J29:J40" si="2">EXP(($C$18*(I29-$C$16))/($C$19*I29*$C$16))</f>
        <v>0.0136879572516386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0.0135977308000882</v>
      </c>
      <c r="Q29" s="15">
        <f t="shared" ref="Q29:Q40" si="6">P29*$B$31</f>
        <v>0.00176770500401147</v>
      </c>
      <c r="R29" s="11">
        <f t="shared" ref="R29:R40" si="7">L29*$B$31</f>
        <v>0.129143083333333</v>
      </c>
      <c r="S29" s="16">
        <f t="shared" ref="S29:S40" si="8">Q29/R29</f>
        <v>0.0136879572516386</v>
      </c>
      <c r="T29" s="3">
        <v>0.01</v>
      </c>
      <c r="U29" s="17">
        <f t="shared" ref="U29:U40" si="9">S29*T29</f>
        <v>0.000136879572516386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0.0220368795725164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6.6175</v>
      </c>
      <c r="AU29" s="1">
        <f t="shared" ref="AU29:AU40" si="17">AT29*10000*AS29*0.67*AR29*AQ29</f>
        <v>12617.9848643197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-2.46203225806452</v>
      </c>
      <c r="E30" s="12">
        <f t="shared" ref="E30:E41" si="18">D29</f>
        <v>-1.83787096774194</v>
      </c>
      <c r="F30" s="8" t="s">
        <v>109</v>
      </c>
      <c r="G30" s="6">
        <v>2</v>
      </c>
      <c r="H30" s="11">
        <f t="shared" si="0"/>
        <v>-2.46203225806452</v>
      </c>
      <c r="I30" s="11">
        <f t="shared" si="1"/>
        <v>270.687967741935</v>
      </c>
      <c r="J30" s="11">
        <f t="shared" si="2"/>
        <v>0.012600861542112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1.97321893586658</v>
      </c>
      <c r="P30" s="11">
        <f t="shared" si="5"/>
        <v>0.0248642586031283</v>
      </c>
      <c r="Q30" s="15">
        <f t="shared" si="6"/>
        <v>0.00323235361840668</v>
      </c>
      <c r="R30" s="11">
        <f t="shared" si="7"/>
        <v>0.129143083333333</v>
      </c>
      <c r="S30" s="16">
        <f t="shared" si="8"/>
        <v>0.0250292430301018</v>
      </c>
      <c r="T30" s="3">
        <v>0.01</v>
      </c>
      <c r="U30" s="17">
        <f t="shared" si="9"/>
        <v>0.000250292430301018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0.022150292430301</v>
      </c>
      <c r="AR30" s="24">
        <f t="shared" si="15"/>
        <v>99.3408333333333</v>
      </c>
      <c r="AS30" s="1">
        <f t="shared" si="16"/>
        <v>0.13</v>
      </c>
      <c r="AT30" s="2">
        <f>$E$4/12</f>
        <v>6.6175</v>
      </c>
      <c r="AU30" s="1">
        <f t="shared" si="17"/>
        <v>12682.9233560983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1.04885714285714</v>
      </c>
      <c r="E31" s="12">
        <f t="shared" si="18"/>
        <v>-2.46203225806452</v>
      </c>
      <c r="F31" s="8" t="s">
        <v>109</v>
      </c>
      <c r="G31" s="6">
        <v>3</v>
      </c>
      <c r="H31" s="11">
        <f t="shared" si="0"/>
        <v>1.04885714285714</v>
      </c>
      <c r="I31" s="11">
        <f t="shared" si="1"/>
        <v>274.198857142857</v>
      </c>
      <c r="J31" s="11">
        <f t="shared" si="2"/>
        <v>0.0199721344622015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2.94176301059678</v>
      </c>
      <c r="P31" s="11">
        <f t="shared" si="5"/>
        <v>0.0587532864035696</v>
      </c>
      <c r="Q31" s="15">
        <f t="shared" si="6"/>
        <v>0.00763792723246405</v>
      </c>
      <c r="R31" s="11">
        <f t="shared" si="7"/>
        <v>0.129143083333333</v>
      </c>
      <c r="S31" s="16">
        <f t="shared" si="8"/>
        <v>0.0591431382565777</v>
      </c>
      <c r="T31" s="3">
        <v>0.01</v>
      </c>
      <c r="U31" s="17">
        <f t="shared" si="9"/>
        <v>0.000591431382565777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0.0224914313825658</v>
      </c>
      <c r="AR31" s="24">
        <f t="shared" si="15"/>
        <v>99.3408333333333</v>
      </c>
      <c r="AS31" s="1">
        <f t="shared" si="16"/>
        <v>0.13</v>
      </c>
      <c r="AT31" s="2">
        <f>$E$4/12</f>
        <v>6.6175</v>
      </c>
      <c r="AU31" s="1">
        <f t="shared" si="17"/>
        <v>12878.2543748182</v>
      </c>
    </row>
    <row r="32" s="1" customFormat="1" ht="16.8" spans="1:47">
      <c r="A32" s="6"/>
      <c r="B32" s="6"/>
      <c r="C32" s="8">
        <v>3</v>
      </c>
      <c r="D32" s="9">
        <v>5.10129032258064</v>
      </c>
      <c r="E32" s="12">
        <f t="shared" si="18"/>
        <v>1.04885714285714</v>
      </c>
      <c r="F32" s="8" t="s">
        <v>109</v>
      </c>
      <c r="G32" s="6">
        <v>4</v>
      </c>
      <c r="H32" s="11">
        <f t="shared" si="0"/>
        <v>5.10129032258064</v>
      </c>
      <c r="I32" s="11">
        <f t="shared" si="1"/>
        <v>278.251290322581</v>
      </c>
      <c r="J32" s="11">
        <f t="shared" si="2"/>
        <v>0.0334985661756453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3.87641805752655</v>
      </c>
      <c r="P32" s="11">
        <f t="shared" si="5"/>
        <v>0.129854446824519</v>
      </c>
      <c r="Q32" s="15">
        <f t="shared" si="6"/>
        <v>0.0168810780871875</v>
      </c>
      <c r="R32" s="11">
        <f t="shared" si="7"/>
        <v>0.129143083333333</v>
      </c>
      <c r="S32" s="16">
        <f t="shared" si="8"/>
        <v>0.130716083676085</v>
      </c>
      <c r="T32" s="3">
        <v>0.01</v>
      </c>
      <c r="U32" s="17">
        <f t="shared" si="9"/>
        <v>0.00130716083676085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0.0232071608367608</v>
      </c>
      <c r="AR32" s="24">
        <f t="shared" si="15"/>
        <v>99.3408333333333</v>
      </c>
      <c r="AS32" s="1">
        <f t="shared" si="16"/>
        <v>0.13</v>
      </c>
      <c r="AT32" s="2">
        <f>$E$4/12</f>
        <v>6.6175</v>
      </c>
      <c r="AU32" s="1">
        <f t="shared" si="17"/>
        <v>13288.0702650518</v>
      </c>
    </row>
    <row r="33" s="1" customFormat="1" ht="16.8" spans="1:47">
      <c r="A33" s="6"/>
      <c r="B33" s="6"/>
      <c r="C33" s="8">
        <v>4</v>
      </c>
      <c r="D33" s="9">
        <v>8.74786666666667</v>
      </c>
      <c r="E33" s="12">
        <f t="shared" si="18"/>
        <v>5.10129032258064</v>
      </c>
      <c r="F33" s="8" t="s">
        <v>109</v>
      </c>
      <c r="G33" s="6">
        <v>5</v>
      </c>
      <c r="H33" s="11">
        <f t="shared" si="0"/>
        <v>8.74786666666667</v>
      </c>
      <c r="I33" s="11">
        <f t="shared" si="1"/>
        <v>281.897866666667</v>
      </c>
      <c r="J33" s="11">
        <f t="shared" si="2"/>
        <v>0.0526761407528685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3.55923543016693</v>
      </c>
      <c r="O33" s="11">
        <f t="shared" si="19"/>
        <v>1.18073651386843</v>
      </c>
      <c r="P33" s="11">
        <f t="shared" si="5"/>
        <v>0.0621966427965849</v>
      </c>
      <c r="Q33" s="15">
        <f t="shared" si="6"/>
        <v>0.00808556356355604</v>
      </c>
      <c r="R33" s="11">
        <f t="shared" si="7"/>
        <v>0.129143083333333</v>
      </c>
      <c r="S33" s="16">
        <f t="shared" si="8"/>
        <v>0.0626093427139747</v>
      </c>
      <c r="T33" s="3">
        <v>0.01</v>
      </c>
      <c r="U33" s="17">
        <f t="shared" si="9"/>
        <v>0.000626093427139747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0.0225260934271397</v>
      </c>
      <c r="AR33" s="24">
        <f t="shared" si="15"/>
        <v>99.3408333333333</v>
      </c>
      <c r="AS33" s="1">
        <f t="shared" si="16"/>
        <v>0.13</v>
      </c>
      <c r="AT33" s="2">
        <f>$E$4/12</f>
        <v>6.6175</v>
      </c>
      <c r="AU33" s="1">
        <f t="shared" si="17"/>
        <v>12898.1013387389</v>
      </c>
    </row>
    <row r="34" s="1" customFormat="1" ht="16.8" spans="1:47">
      <c r="A34" s="6"/>
      <c r="B34" s="6"/>
      <c r="C34" s="8">
        <v>5</v>
      </c>
      <c r="D34" s="9">
        <v>12.8</v>
      </c>
      <c r="E34" s="12">
        <f t="shared" si="18"/>
        <v>8.74786666666667</v>
      </c>
      <c r="F34" s="8" t="s">
        <v>111</v>
      </c>
      <c r="G34" s="6">
        <v>6</v>
      </c>
      <c r="H34" s="11">
        <f t="shared" si="0"/>
        <v>12.8</v>
      </c>
      <c r="I34" s="11">
        <f t="shared" si="1"/>
        <v>285.95</v>
      </c>
      <c r="J34" s="11">
        <f t="shared" si="2"/>
        <v>0.0859377383911242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2.11194820440518</v>
      </c>
      <c r="P34" s="11">
        <f t="shared" si="5"/>
        <v>0.181496052285777</v>
      </c>
      <c r="Q34" s="15">
        <f t="shared" si="6"/>
        <v>0.023594486797151</v>
      </c>
      <c r="R34" s="11">
        <f t="shared" si="7"/>
        <v>0.129143083333333</v>
      </c>
      <c r="S34" s="16">
        <f t="shared" si="8"/>
        <v>0.182700352106748</v>
      </c>
      <c r="T34" s="3">
        <v>0.01</v>
      </c>
      <c r="U34" s="17">
        <f t="shared" si="9"/>
        <v>0.00182700352106748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0.0237270035210675</v>
      </c>
      <c r="AR34" s="24">
        <f t="shared" si="15"/>
        <v>99.3408333333333</v>
      </c>
      <c r="AS34" s="1">
        <f t="shared" si="16"/>
        <v>0.13</v>
      </c>
      <c r="AT34" s="2">
        <f>$E$4/12</f>
        <v>6.6175</v>
      </c>
      <c r="AU34" s="1">
        <f t="shared" si="17"/>
        <v>13585.7243453776</v>
      </c>
    </row>
    <row r="35" s="1" customFormat="1" ht="16.8" spans="1:47">
      <c r="A35" s="6"/>
      <c r="B35" s="6"/>
      <c r="C35" s="8">
        <v>6</v>
      </c>
      <c r="D35" s="9">
        <v>16.0934666666667</v>
      </c>
      <c r="E35" s="12">
        <f t="shared" si="18"/>
        <v>12.8</v>
      </c>
      <c r="F35" s="8" t="s">
        <v>109</v>
      </c>
      <c r="G35" s="6">
        <v>7</v>
      </c>
      <c r="H35" s="11">
        <f t="shared" si="0"/>
        <v>16.0934666666667</v>
      </c>
      <c r="I35" s="11">
        <f t="shared" si="1"/>
        <v>289.243466666667</v>
      </c>
      <c r="J35" s="11">
        <f t="shared" si="2"/>
        <v>0.126639002489224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2.92386048545274</v>
      </c>
      <c r="P35" s="11">
        <f t="shared" si="5"/>
        <v>0.370274775295393</v>
      </c>
      <c r="Q35" s="15">
        <f t="shared" si="6"/>
        <v>0.048135720788401</v>
      </c>
      <c r="R35" s="11">
        <f t="shared" si="7"/>
        <v>0.129143083333333</v>
      </c>
      <c r="S35" s="16">
        <f t="shared" si="8"/>
        <v>0.372731698407396</v>
      </c>
      <c r="T35" s="3">
        <v>0.01</v>
      </c>
      <c r="U35" s="17">
        <f t="shared" si="9"/>
        <v>0.00372731698407396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0.033177316984074</v>
      </c>
      <c r="AR35" s="24">
        <f t="shared" si="15"/>
        <v>99.3408333333333</v>
      </c>
      <c r="AS35" s="1">
        <f t="shared" si="16"/>
        <v>0.13</v>
      </c>
      <c r="AT35" s="2">
        <f>$E$4/12</f>
        <v>6.6175</v>
      </c>
      <c r="AU35" s="1">
        <f t="shared" si="17"/>
        <v>18996.8312966544</v>
      </c>
    </row>
    <row r="36" s="1" customFormat="1" ht="16.8" spans="1:47">
      <c r="A36" s="6"/>
      <c r="B36" s="6"/>
      <c r="C36" s="8">
        <v>7</v>
      </c>
      <c r="D36" s="9">
        <v>17.6181290322581</v>
      </c>
      <c r="E36" s="12">
        <f t="shared" si="18"/>
        <v>16.0934666666667</v>
      </c>
      <c r="F36" s="8" t="s">
        <v>109</v>
      </c>
      <c r="G36" s="6">
        <v>8</v>
      </c>
      <c r="H36" s="11">
        <f t="shared" si="0"/>
        <v>17.6181290322581</v>
      </c>
      <c r="I36" s="11">
        <f t="shared" si="1"/>
        <v>290.768129032258</v>
      </c>
      <c r="J36" s="11">
        <f t="shared" si="2"/>
        <v>0.151086800537938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3.54699404349068</v>
      </c>
      <c r="P36" s="11">
        <f t="shared" si="5"/>
        <v>0.535903981558131</v>
      </c>
      <c r="Q36" s="15">
        <f t="shared" si="6"/>
        <v>0.0696675176025571</v>
      </c>
      <c r="R36" s="11">
        <f t="shared" si="7"/>
        <v>0.129143083333333</v>
      </c>
      <c r="S36" s="16">
        <f t="shared" si="8"/>
        <v>0.539459921540957</v>
      </c>
      <c r="T36" s="3">
        <v>0.01</v>
      </c>
      <c r="U36" s="17">
        <f t="shared" si="9"/>
        <v>0.00539459921540957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0.0348445992154096</v>
      </c>
      <c r="AR36" s="24">
        <f t="shared" si="15"/>
        <v>99.3408333333333</v>
      </c>
      <c r="AS36" s="1">
        <f t="shared" si="16"/>
        <v>0.13</v>
      </c>
      <c r="AT36" s="2">
        <f>$E$4/12</f>
        <v>6.6175</v>
      </c>
      <c r="AU36" s="1">
        <f t="shared" si="17"/>
        <v>19951.4919549528</v>
      </c>
    </row>
    <row r="37" s="1" customFormat="1" ht="16.8" spans="1:47">
      <c r="A37" s="6"/>
      <c r="B37" s="6"/>
      <c r="C37" s="8">
        <v>8</v>
      </c>
      <c r="D37" s="9">
        <v>16.9431612903226</v>
      </c>
      <c r="E37" s="12">
        <f t="shared" si="18"/>
        <v>17.6181290322581</v>
      </c>
      <c r="F37" s="8" t="s">
        <v>109</v>
      </c>
      <c r="G37" s="6">
        <v>9</v>
      </c>
      <c r="H37" s="11">
        <f t="shared" si="0"/>
        <v>16.9431612903226</v>
      </c>
      <c r="I37" s="11">
        <f t="shared" si="1"/>
        <v>290.093161290323</v>
      </c>
      <c r="J37" s="11">
        <f t="shared" si="2"/>
        <v>0.139761960194573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4.00449839526588</v>
      </c>
      <c r="P37" s="11">
        <f t="shared" si="5"/>
        <v>0.559676545318383</v>
      </c>
      <c r="Q37" s="15">
        <f t="shared" si="6"/>
        <v>0.0727579508913898</v>
      </c>
      <c r="R37" s="11">
        <f t="shared" si="7"/>
        <v>0.129143083333333</v>
      </c>
      <c r="S37" s="16">
        <f t="shared" si="8"/>
        <v>0.563390225890714</v>
      </c>
      <c r="T37" s="3">
        <v>0.01</v>
      </c>
      <c r="U37" s="17">
        <f t="shared" si="9"/>
        <v>0.00563390225890714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0.0331839022589071</v>
      </c>
      <c r="AR37" s="24">
        <f t="shared" si="15"/>
        <v>99.3408333333333</v>
      </c>
      <c r="AS37" s="1">
        <f t="shared" si="16"/>
        <v>0.13</v>
      </c>
      <c r="AT37" s="2">
        <f>$E$4/12</f>
        <v>6.6175</v>
      </c>
      <c r="AU37" s="1">
        <f t="shared" si="17"/>
        <v>19000.6019256992</v>
      </c>
    </row>
    <row r="38" s="1" customFormat="1" ht="16.8" spans="1:47">
      <c r="A38" s="6"/>
      <c r="B38" s="6"/>
      <c r="C38" s="8">
        <v>9</v>
      </c>
      <c r="D38" s="9">
        <v>14.6377666666667</v>
      </c>
      <c r="E38" s="12">
        <f t="shared" si="18"/>
        <v>16.9431612903226</v>
      </c>
      <c r="F38" s="8" t="s">
        <v>109</v>
      </c>
      <c r="G38" s="6">
        <v>10</v>
      </c>
      <c r="H38" s="11">
        <f t="shared" si="0"/>
        <v>14.6377666666667</v>
      </c>
      <c r="I38" s="11">
        <f t="shared" si="1"/>
        <v>287.787766666667</v>
      </c>
      <c r="J38" s="11">
        <f t="shared" si="2"/>
        <v>0.106811457148854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4.43823018328083</v>
      </c>
      <c r="P38" s="11">
        <f t="shared" si="5"/>
        <v>0.474053833038251</v>
      </c>
      <c r="Q38" s="15">
        <f t="shared" si="6"/>
        <v>0.0616269982949727</v>
      </c>
      <c r="R38" s="11">
        <f t="shared" si="7"/>
        <v>0.129143083333333</v>
      </c>
      <c r="S38" s="16">
        <f t="shared" si="8"/>
        <v>0.477199372233559</v>
      </c>
      <c r="T38" s="3">
        <v>0.01</v>
      </c>
      <c r="U38" s="17">
        <f t="shared" si="9"/>
        <v>0.00477199372233559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0.0266719937223356</v>
      </c>
      <c r="AR38" s="24">
        <f t="shared" si="15"/>
        <v>99.3408333333333</v>
      </c>
      <c r="AS38" s="1">
        <f t="shared" si="16"/>
        <v>0.13</v>
      </c>
      <c r="AT38" s="2">
        <f>$E$4/12</f>
        <v>6.6175</v>
      </c>
      <c r="AU38" s="1">
        <f t="shared" si="17"/>
        <v>15271.9813157844</v>
      </c>
    </row>
    <row r="39" s="1" customFormat="1" ht="16.8" spans="1:47">
      <c r="A39" s="6"/>
      <c r="B39" s="6"/>
      <c r="C39" s="8">
        <v>10</v>
      </c>
      <c r="D39" s="9">
        <v>10.1064193548387</v>
      </c>
      <c r="E39" s="12">
        <f t="shared" si="18"/>
        <v>14.6377666666667</v>
      </c>
      <c r="F39" s="8" t="s">
        <v>109</v>
      </c>
      <c r="G39" s="6">
        <v>11</v>
      </c>
      <c r="H39" s="11">
        <f t="shared" si="0"/>
        <v>10.1064193548387</v>
      </c>
      <c r="I39" s="11">
        <f t="shared" si="1"/>
        <v>283.256419354839</v>
      </c>
      <c r="J39" s="11">
        <f t="shared" si="2"/>
        <v>0.0621669667089795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3.76596753273045</v>
      </c>
      <c r="O39" s="11">
        <f t="shared" si="19"/>
        <v>1.19161715084546</v>
      </c>
      <c r="P39" s="11">
        <f t="shared" si="5"/>
        <v>0.0740792237464588</v>
      </c>
      <c r="Q39" s="15">
        <f t="shared" si="6"/>
        <v>0.00963029908703965</v>
      </c>
      <c r="R39" s="11">
        <f t="shared" si="7"/>
        <v>0.129143083333333</v>
      </c>
      <c r="S39" s="16">
        <f t="shared" si="8"/>
        <v>0.0745707694014301</v>
      </c>
      <c r="T39" s="3">
        <v>0.01</v>
      </c>
      <c r="U39" s="17">
        <f t="shared" si="9"/>
        <v>0.000745707694014301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0.0226457076940143</v>
      </c>
      <c r="AR39" s="24">
        <f t="shared" si="15"/>
        <v>99.3408333333333</v>
      </c>
      <c r="AS39" s="1">
        <f t="shared" si="16"/>
        <v>0.13</v>
      </c>
      <c r="AT39" s="2">
        <f>$E$4/12</f>
        <v>6.6175</v>
      </c>
      <c r="AU39" s="1">
        <f t="shared" si="17"/>
        <v>12966.5906638275</v>
      </c>
    </row>
    <row r="40" s="1" customFormat="1" ht="16.8" spans="1:48">
      <c r="A40" s="6"/>
      <c r="B40" s="6"/>
      <c r="C40" s="8">
        <v>11</v>
      </c>
      <c r="D40" s="9">
        <v>0.879333333333333</v>
      </c>
      <c r="E40" s="12">
        <f t="shared" si="18"/>
        <v>10.1064193548387</v>
      </c>
      <c r="F40" s="8" t="s">
        <v>111</v>
      </c>
      <c r="G40" s="6">
        <v>12</v>
      </c>
      <c r="H40" s="11">
        <f t="shared" si="0"/>
        <v>0.879333333333333</v>
      </c>
      <c r="I40" s="11">
        <f t="shared" si="1"/>
        <v>274.029333333333</v>
      </c>
      <c r="J40" s="11">
        <f t="shared" si="2"/>
        <v>0.0195381773898479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2.11094626043234</v>
      </c>
      <c r="P40" s="11">
        <f t="shared" si="5"/>
        <v>0.041244042496763</v>
      </c>
      <c r="Q40" s="15">
        <f t="shared" si="6"/>
        <v>0.00536172552457919</v>
      </c>
      <c r="R40" s="11">
        <f t="shared" si="7"/>
        <v>0.129143083333333</v>
      </c>
      <c r="S40" s="16">
        <f t="shared" si="8"/>
        <v>0.041517713424419</v>
      </c>
      <c r="T40" s="3">
        <v>0.01</v>
      </c>
      <c r="U40" s="17">
        <f t="shared" si="9"/>
        <v>0.00041517713424419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0.0223151771342442</v>
      </c>
      <c r="AR40" s="24">
        <f t="shared" si="15"/>
        <v>99.3408333333333</v>
      </c>
      <c r="AS40" s="1">
        <f t="shared" si="16"/>
        <v>0.13</v>
      </c>
      <c r="AT40" s="2">
        <f>$E$4/12</f>
        <v>6.6175</v>
      </c>
      <c r="AU40" s="1">
        <f t="shared" si="17"/>
        <v>12777.3338506453</v>
      </c>
      <c r="AV40" s="1">
        <f>SUM(AU29:AU40)</f>
        <v>176915.889551968</v>
      </c>
    </row>
    <row r="41" s="1" customFormat="1" ht="16.8" spans="1:46">
      <c r="A41" s="6"/>
      <c r="B41" s="6"/>
      <c r="C41" s="8">
        <v>12</v>
      </c>
      <c r="D41" s="9">
        <v>-2.44016129032258</v>
      </c>
      <c r="E41" s="12">
        <f t="shared" si="18"/>
        <v>0.879333333333333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734.672</v>
      </c>
      <c r="C44" s="8" t="s">
        <v>108</v>
      </c>
      <c r="D44" s="9">
        <v>-1.83787096774194</v>
      </c>
      <c r="E44" s="8"/>
      <c r="F44" s="8"/>
      <c r="G44" s="6">
        <v>1</v>
      </c>
      <c r="H44" s="11">
        <f t="shared" ref="H44:H55" si="20">E45</f>
        <v>-1.83787096774194</v>
      </c>
      <c r="I44" s="11">
        <f t="shared" ref="I44:I55" si="21">H44+273.15</f>
        <v>271.312129032258</v>
      </c>
      <c r="J44" s="11">
        <f t="shared" ref="J44:J55" si="22">EXP(($C$18*(I44-$C$16))/($C$19*I44*$C$16))</f>
        <v>0.0136879572516386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0.00838013244164654</v>
      </c>
      <c r="Q44" s="15">
        <f t="shared" ref="Q44:Q55" si="26">P44*$B$46</f>
        <v>0.00150842383949638</v>
      </c>
      <c r="R44" s="11">
        <f t="shared" ref="R44:R55" si="27">L44*$B$46</f>
        <v>0.1102008</v>
      </c>
      <c r="S44" s="16">
        <f t="shared" ref="S44:S55" si="28">Q44/R44</f>
        <v>0.0136879572516386</v>
      </c>
      <c r="T44" s="3">
        <v>0.01</v>
      </c>
      <c r="U44" s="17">
        <f t="shared" ref="U44:U55" si="29">S44*T44</f>
        <v>0.000136879572516386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0.0192368795725164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78.75</v>
      </c>
      <c r="AU44" s="1">
        <f t="shared" ref="AU44:AU55" si="37">AT44*10000*AS44*0.67*AR44*AQ44</f>
        <v>111852.253589314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-2.46203225806452</v>
      </c>
      <c r="E45" s="12">
        <f t="shared" ref="E45:E56" si="38">D44</f>
        <v>-1.83787096774194</v>
      </c>
      <c r="F45" s="8" t="s">
        <v>109</v>
      </c>
      <c r="G45" s="6">
        <v>2</v>
      </c>
      <c r="H45" s="11">
        <f t="shared" si="20"/>
        <v>-2.46203225806452</v>
      </c>
      <c r="I45" s="11">
        <f t="shared" si="21"/>
        <v>270.687967741935</v>
      </c>
      <c r="J45" s="11">
        <f t="shared" si="22"/>
        <v>0.012600861542112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1.21607320089169</v>
      </c>
      <c r="P45" s="11">
        <f t="shared" si="25"/>
        <v>0.0153235700295091</v>
      </c>
      <c r="Q45" s="15">
        <f t="shared" si="26"/>
        <v>0.00275824260531164</v>
      </c>
      <c r="R45" s="11">
        <f t="shared" si="27"/>
        <v>0.1102008</v>
      </c>
      <c r="S45" s="16">
        <f t="shared" si="28"/>
        <v>0.0250292430301017</v>
      </c>
      <c r="T45" s="3">
        <v>0.01</v>
      </c>
      <c r="U45" s="17">
        <f t="shared" si="29"/>
        <v>0.000250292430301017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0.019350292430301</v>
      </c>
      <c r="AR45" s="24">
        <f t="shared" si="35"/>
        <v>61.2226666666667</v>
      </c>
      <c r="AS45" s="1">
        <f t="shared" si="36"/>
        <v>0.18</v>
      </c>
      <c r="AT45" s="2">
        <f>$E$3/12</f>
        <v>78.75</v>
      </c>
      <c r="AU45" s="1">
        <f t="shared" si="37"/>
        <v>112511.689215628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1.04885714285714</v>
      </c>
      <c r="E46" s="12">
        <f t="shared" si="38"/>
        <v>-2.46203225806452</v>
      </c>
      <c r="F46" s="8" t="s">
        <v>109</v>
      </c>
      <c r="G46" s="6">
        <v>3</v>
      </c>
      <c r="H46" s="11">
        <f t="shared" si="20"/>
        <v>1.04885714285714</v>
      </c>
      <c r="I46" s="11">
        <f t="shared" si="21"/>
        <v>274.198857142857</v>
      </c>
      <c r="J46" s="11">
        <f t="shared" si="22"/>
        <v>0.0199721344622015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1.81297629752885</v>
      </c>
      <c r="P46" s="11">
        <f t="shared" si="25"/>
        <v>0.0362090063910303</v>
      </c>
      <c r="Q46" s="15">
        <f t="shared" si="26"/>
        <v>0.00651762115038545</v>
      </c>
      <c r="R46" s="11">
        <f t="shared" si="27"/>
        <v>0.1102008</v>
      </c>
      <c r="S46" s="16">
        <f t="shared" si="28"/>
        <v>0.0591431382565776</v>
      </c>
      <c r="T46" s="3">
        <v>0.01</v>
      </c>
      <c r="U46" s="17">
        <f t="shared" si="29"/>
        <v>0.000591431382565776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0.0196914313825658</v>
      </c>
      <c r="AR46" s="24">
        <f t="shared" si="35"/>
        <v>61.2226666666667</v>
      </c>
      <c r="AS46" s="1">
        <f t="shared" si="36"/>
        <v>0.18</v>
      </c>
      <c r="AT46" s="2">
        <f>$E$3/12</f>
        <v>78.75</v>
      </c>
      <c r="AU46" s="1">
        <f t="shared" si="37"/>
        <v>114495.231320472</v>
      </c>
    </row>
    <row r="47" s="1" customFormat="1" ht="16.8" spans="1:47">
      <c r="A47" s="6"/>
      <c r="B47" s="6"/>
      <c r="C47" s="8">
        <v>3</v>
      </c>
      <c r="D47" s="9">
        <v>5.10129032258064</v>
      </c>
      <c r="E47" s="12">
        <f t="shared" si="38"/>
        <v>1.04885714285714</v>
      </c>
      <c r="F47" s="8" t="s">
        <v>109</v>
      </c>
      <c r="G47" s="6">
        <v>4</v>
      </c>
      <c r="H47" s="11">
        <f t="shared" si="20"/>
        <v>5.10129032258064</v>
      </c>
      <c r="I47" s="11">
        <f t="shared" si="21"/>
        <v>278.251290322581</v>
      </c>
      <c r="J47" s="11">
        <f t="shared" si="22"/>
        <v>0.0334985661756453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2.38899395780448</v>
      </c>
      <c r="P47" s="11">
        <f t="shared" si="25"/>
        <v>0.0800278721887302</v>
      </c>
      <c r="Q47" s="15">
        <f t="shared" si="26"/>
        <v>0.0144050169939714</v>
      </c>
      <c r="R47" s="11">
        <f t="shared" si="27"/>
        <v>0.1102008</v>
      </c>
      <c r="S47" s="16">
        <f t="shared" si="28"/>
        <v>0.130716083676084</v>
      </c>
      <c r="T47" s="3">
        <v>0.01</v>
      </c>
      <c r="U47" s="17">
        <f t="shared" si="29"/>
        <v>0.00130716083676084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0.0204071608367608</v>
      </c>
      <c r="AR47" s="24">
        <f t="shared" si="35"/>
        <v>61.2226666666667</v>
      </c>
      <c r="AS47" s="1">
        <f t="shared" si="36"/>
        <v>0.18</v>
      </c>
      <c r="AT47" s="2">
        <f>$E$3/12</f>
        <v>78.75</v>
      </c>
      <c r="AU47" s="1">
        <f t="shared" si="37"/>
        <v>118656.818552444</v>
      </c>
    </row>
    <row r="48" s="1" customFormat="1" ht="16.8" spans="1:47">
      <c r="A48" s="6"/>
      <c r="B48" s="6"/>
      <c r="C48" s="8">
        <v>4</v>
      </c>
      <c r="D48" s="9">
        <v>8.74786666666667</v>
      </c>
      <c r="E48" s="12">
        <f t="shared" si="38"/>
        <v>5.10129032258064</v>
      </c>
      <c r="F48" s="8" t="s">
        <v>109</v>
      </c>
      <c r="G48" s="6">
        <v>5</v>
      </c>
      <c r="H48" s="11">
        <f t="shared" si="20"/>
        <v>8.74786666666667</v>
      </c>
      <c r="I48" s="11">
        <f t="shared" si="21"/>
        <v>281.897866666667</v>
      </c>
      <c r="J48" s="11">
        <f t="shared" si="22"/>
        <v>0.0526761407528685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2.19351778133496</v>
      </c>
      <c r="O48" s="11">
        <f t="shared" si="39"/>
        <v>0.727674970947455</v>
      </c>
      <c r="P48" s="11">
        <f t="shared" si="25"/>
        <v>0.0383311091919676</v>
      </c>
      <c r="Q48" s="15">
        <f t="shared" si="26"/>
        <v>0.00689959965455417</v>
      </c>
      <c r="R48" s="11">
        <f t="shared" si="27"/>
        <v>0.1102008</v>
      </c>
      <c r="S48" s="16">
        <f t="shared" si="28"/>
        <v>0.0626093427139746</v>
      </c>
      <c r="T48" s="3">
        <v>0.01</v>
      </c>
      <c r="U48" s="17">
        <f t="shared" si="29"/>
        <v>0.000626093427139746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0.0197260934271397</v>
      </c>
      <c r="AR48" s="24">
        <f t="shared" si="35"/>
        <v>61.2226666666667</v>
      </c>
      <c r="AS48" s="1">
        <f t="shared" si="36"/>
        <v>0.18</v>
      </c>
      <c r="AT48" s="2">
        <f>$E$3/12</f>
        <v>78.75</v>
      </c>
      <c r="AU48" s="1">
        <f t="shared" si="37"/>
        <v>114696.772728734</v>
      </c>
    </row>
    <row r="49" s="1" customFormat="1" ht="16.8" spans="1:47">
      <c r="A49" s="6"/>
      <c r="B49" s="6"/>
      <c r="C49" s="8">
        <v>5</v>
      </c>
      <c r="D49" s="9">
        <v>12.8</v>
      </c>
      <c r="E49" s="12">
        <f t="shared" si="38"/>
        <v>8.74786666666667</v>
      </c>
      <c r="F49" s="8" t="s">
        <v>111</v>
      </c>
      <c r="G49" s="6">
        <v>6</v>
      </c>
      <c r="H49" s="11">
        <f t="shared" si="20"/>
        <v>12.8</v>
      </c>
      <c r="I49" s="11">
        <f t="shared" si="21"/>
        <v>285.95</v>
      </c>
      <c r="J49" s="11">
        <f t="shared" si="22"/>
        <v>0.0859377383911242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1.30157052842215</v>
      </c>
      <c r="P49" s="11">
        <f t="shared" si="25"/>
        <v>0.11185402756914</v>
      </c>
      <c r="Q49" s="15">
        <f t="shared" si="26"/>
        <v>0.0201337249624453</v>
      </c>
      <c r="R49" s="11">
        <f t="shared" si="27"/>
        <v>0.1102008</v>
      </c>
      <c r="S49" s="16">
        <f t="shared" si="28"/>
        <v>0.182700352106748</v>
      </c>
      <c r="T49" s="3">
        <v>0.01</v>
      </c>
      <c r="U49" s="17">
        <f t="shared" si="29"/>
        <v>0.00182700352106748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0.0209270035210675</v>
      </c>
      <c r="AR49" s="24">
        <f t="shared" si="35"/>
        <v>61.2226666666667</v>
      </c>
      <c r="AS49" s="1">
        <f t="shared" si="36"/>
        <v>0.18</v>
      </c>
      <c r="AT49" s="2">
        <f>$E$3/12</f>
        <v>78.75</v>
      </c>
      <c r="AU49" s="1">
        <f t="shared" si="37"/>
        <v>121679.42809431</v>
      </c>
    </row>
    <row r="50" s="1" customFormat="1" ht="16.8" spans="1:47">
      <c r="A50" s="6"/>
      <c r="B50" s="6"/>
      <c r="C50" s="8">
        <v>6</v>
      </c>
      <c r="D50" s="9">
        <v>16.0934666666667</v>
      </c>
      <c r="E50" s="12">
        <f t="shared" si="38"/>
        <v>12.8</v>
      </c>
      <c r="F50" s="8" t="s">
        <v>109</v>
      </c>
      <c r="G50" s="6">
        <v>7</v>
      </c>
      <c r="H50" s="11">
        <f t="shared" si="20"/>
        <v>16.0934666666667</v>
      </c>
      <c r="I50" s="11">
        <f t="shared" si="21"/>
        <v>289.243466666667</v>
      </c>
      <c r="J50" s="11">
        <f t="shared" si="22"/>
        <v>0.126639002489224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1.80194316751968</v>
      </c>
      <c r="P50" s="11">
        <f t="shared" si="25"/>
        <v>0.228196285276965</v>
      </c>
      <c r="Q50" s="15">
        <f t="shared" si="26"/>
        <v>0.0410753313498537</v>
      </c>
      <c r="R50" s="11">
        <f t="shared" si="27"/>
        <v>0.1102008</v>
      </c>
      <c r="S50" s="16">
        <f t="shared" si="28"/>
        <v>0.372731698407395</v>
      </c>
      <c r="T50" s="3">
        <v>0.01</v>
      </c>
      <c r="U50" s="17">
        <f t="shared" si="29"/>
        <v>0.00372731698407395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0.0317773169840739</v>
      </c>
      <c r="AR50" s="24">
        <f t="shared" si="35"/>
        <v>61.2226666666667</v>
      </c>
      <c r="AS50" s="1">
        <f t="shared" si="36"/>
        <v>0.18</v>
      </c>
      <c r="AT50" s="2">
        <f>$E$3/12</f>
        <v>78.75</v>
      </c>
      <c r="AU50" s="1">
        <f t="shared" si="37"/>
        <v>184768.247068967</v>
      </c>
    </row>
    <row r="51" s="1" customFormat="1" ht="16.8" spans="1:47">
      <c r="A51" s="6"/>
      <c r="B51" s="6"/>
      <c r="C51" s="8">
        <v>7</v>
      </c>
      <c r="D51" s="9">
        <v>17.6181290322581</v>
      </c>
      <c r="E51" s="12">
        <f t="shared" si="38"/>
        <v>16.0934666666667</v>
      </c>
      <c r="F51" s="8" t="s">
        <v>109</v>
      </c>
      <c r="G51" s="6">
        <v>8</v>
      </c>
      <c r="H51" s="11">
        <f t="shared" si="20"/>
        <v>17.6181290322581</v>
      </c>
      <c r="I51" s="11">
        <f t="shared" si="21"/>
        <v>290.768129032258</v>
      </c>
      <c r="J51" s="11">
        <f t="shared" si="22"/>
        <v>0.151086800537938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2.18597354890938</v>
      </c>
      <c r="P51" s="11">
        <f t="shared" si="25"/>
        <v>0.330271749565281</v>
      </c>
      <c r="Q51" s="15">
        <f t="shared" si="26"/>
        <v>0.0594489149217506</v>
      </c>
      <c r="R51" s="11">
        <f t="shared" si="27"/>
        <v>0.1102008</v>
      </c>
      <c r="S51" s="16">
        <f t="shared" si="28"/>
        <v>0.539459921540956</v>
      </c>
      <c r="T51" s="3">
        <v>0.01</v>
      </c>
      <c r="U51" s="17">
        <f t="shared" si="29"/>
        <v>0.00539459921540956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0.0334445992154096</v>
      </c>
      <c r="AR51" s="24">
        <f t="shared" si="35"/>
        <v>61.2226666666667</v>
      </c>
      <c r="AS51" s="1">
        <f t="shared" si="36"/>
        <v>0.18</v>
      </c>
      <c r="AT51" s="2">
        <f>$E$3/12</f>
        <v>78.75</v>
      </c>
      <c r="AU51" s="1">
        <f t="shared" si="37"/>
        <v>194462.609101089</v>
      </c>
    </row>
    <row r="52" s="1" customFormat="1" ht="16.8" spans="1:47">
      <c r="A52" s="6"/>
      <c r="B52" s="6"/>
      <c r="C52" s="8">
        <v>8</v>
      </c>
      <c r="D52" s="9">
        <v>16.9431612903226</v>
      </c>
      <c r="E52" s="12">
        <f t="shared" si="38"/>
        <v>17.6181290322581</v>
      </c>
      <c r="F52" s="8" t="s">
        <v>109</v>
      </c>
      <c r="G52" s="6">
        <v>9</v>
      </c>
      <c r="H52" s="11">
        <f t="shared" si="20"/>
        <v>16.9431612903226</v>
      </c>
      <c r="I52" s="11">
        <f t="shared" si="21"/>
        <v>290.093161290323</v>
      </c>
      <c r="J52" s="11">
        <f t="shared" si="22"/>
        <v>0.139761960194573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2.46792846601077</v>
      </c>
      <c r="P52" s="11">
        <f t="shared" si="25"/>
        <v>0.344922520029652</v>
      </c>
      <c r="Q52" s="15">
        <f t="shared" si="26"/>
        <v>0.0620860536053373</v>
      </c>
      <c r="R52" s="11">
        <f t="shared" si="27"/>
        <v>0.1102008</v>
      </c>
      <c r="S52" s="16">
        <f t="shared" si="28"/>
        <v>0.563390225890713</v>
      </c>
      <c r="T52" s="3">
        <v>0.01</v>
      </c>
      <c r="U52" s="17">
        <f t="shared" si="29"/>
        <v>0.00563390225890713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0.0319339022589071</v>
      </c>
      <c r="AR52" s="24">
        <f t="shared" si="35"/>
        <v>61.2226666666667</v>
      </c>
      <c r="AS52" s="1">
        <f t="shared" si="36"/>
        <v>0.18</v>
      </c>
      <c r="AT52" s="2">
        <f>$E$3/12</f>
        <v>78.75</v>
      </c>
      <c r="AU52" s="1">
        <f t="shared" si="37"/>
        <v>185678.707406516</v>
      </c>
    </row>
    <row r="53" s="1" customFormat="1" ht="16.8" spans="1:47">
      <c r="A53" s="6"/>
      <c r="B53" s="6"/>
      <c r="C53" s="8">
        <v>9</v>
      </c>
      <c r="D53" s="9">
        <v>14.6377666666667</v>
      </c>
      <c r="E53" s="12">
        <f t="shared" si="38"/>
        <v>16.9431612903226</v>
      </c>
      <c r="F53" s="8" t="s">
        <v>109</v>
      </c>
      <c r="G53" s="6">
        <v>10</v>
      </c>
      <c r="H53" s="11">
        <f t="shared" si="20"/>
        <v>14.6377666666667</v>
      </c>
      <c r="I53" s="11">
        <f t="shared" si="21"/>
        <v>287.787766666667</v>
      </c>
      <c r="J53" s="11">
        <f t="shared" si="22"/>
        <v>0.106811457148854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2.73523261264778</v>
      </c>
      <c r="P53" s="11">
        <f t="shared" si="25"/>
        <v>0.292154180997977</v>
      </c>
      <c r="Q53" s="15">
        <f t="shared" si="26"/>
        <v>0.0525877525796359</v>
      </c>
      <c r="R53" s="11">
        <f t="shared" si="27"/>
        <v>0.1102008</v>
      </c>
      <c r="S53" s="16">
        <f t="shared" si="28"/>
        <v>0.477199372233558</v>
      </c>
      <c r="T53" s="3">
        <v>0.01</v>
      </c>
      <c r="U53" s="17">
        <f t="shared" si="29"/>
        <v>0.00477199372233558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0.0238719937223356</v>
      </c>
      <c r="AR53" s="24">
        <f t="shared" si="35"/>
        <v>61.2226666666667</v>
      </c>
      <c r="AS53" s="1">
        <f t="shared" si="36"/>
        <v>0.18</v>
      </c>
      <c r="AT53" s="2">
        <f>$E$3/12</f>
        <v>78.75</v>
      </c>
      <c r="AU53" s="1">
        <f t="shared" si="37"/>
        <v>138802.98441583</v>
      </c>
    </row>
    <row r="54" s="1" customFormat="1" ht="16.8" spans="1:47">
      <c r="A54" s="6"/>
      <c r="B54" s="6"/>
      <c r="C54" s="8">
        <v>10</v>
      </c>
      <c r="D54" s="9">
        <v>10.1064193548387</v>
      </c>
      <c r="E54" s="12">
        <f t="shared" si="38"/>
        <v>14.6377666666667</v>
      </c>
      <c r="F54" s="8" t="s">
        <v>109</v>
      </c>
      <c r="G54" s="6">
        <v>11</v>
      </c>
      <c r="H54" s="11">
        <f t="shared" si="20"/>
        <v>10.1064193548387</v>
      </c>
      <c r="I54" s="11">
        <f t="shared" si="21"/>
        <v>283.256419354839</v>
      </c>
      <c r="J54" s="11">
        <f t="shared" si="22"/>
        <v>0.0621669667089795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2.32092451006732</v>
      </c>
      <c r="O54" s="11">
        <f t="shared" si="39"/>
        <v>0.734380588249157</v>
      </c>
      <c r="P54" s="11">
        <f t="shared" si="25"/>
        <v>0.0456542135814061</v>
      </c>
      <c r="Q54" s="15">
        <f t="shared" si="26"/>
        <v>0.0082177584446531</v>
      </c>
      <c r="R54" s="11">
        <f t="shared" si="27"/>
        <v>0.1102008</v>
      </c>
      <c r="S54" s="16">
        <f t="shared" si="28"/>
        <v>0.07457076940143</v>
      </c>
      <c r="T54" s="3">
        <v>0.01</v>
      </c>
      <c r="U54" s="17">
        <f t="shared" si="29"/>
        <v>0.0007457076940143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0.0198457076940143</v>
      </c>
      <c r="AR54" s="24">
        <f t="shared" si="35"/>
        <v>61.2226666666667</v>
      </c>
      <c r="AS54" s="1">
        <f t="shared" si="36"/>
        <v>0.18</v>
      </c>
      <c r="AT54" s="2">
        <f>$E$3/12</f>
        <v>78.75</v>
      </c>
      <c r="AU54" s="1">
        <f t="shared" si="37"/>
        <v>115392.26626036</v>
      </c>
    </row>
    <row r="55" s="1" customFormat="1" ht="16.8" spans="1:48">
      <c r="A55" s="6"/>
      <c r="B55" s="6"/>
      <c r="C55" s="8">
        <v>11</v>
      </c>
      <c r="D55" s="9">
        <v>0.879333333333333</v>
      </c>
      <c r="E55" s="12">
        <f t="shared" si="38"/>
        <v>10.1064193548387</v>
      </c>
      <c r="F55" s="8" t="s">
        <v>111</v>
      </c>
      <c r="G55" s="6">
        <v>12</v>
      </c>
      <c r="H55" s="11">
        <f t="shared" si="20"/>
        <v>0.879333333333333</v>
      </c>
      <c r="I55" s="11">
        <f t="shared" si="21"/>
        <v>274.029333333333</v>
      </c>
      <c r="J55" s="11">
        <f t="shared" si="22"/>
        <v>0.0195381773898479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1.30095304133442</v>
      </c>
      <c r="P55" s="11">
        <f t="shared" si="25"/>
        <v>0.0254182512974539</v>
      </c>
      <c r="Q55" s="15">
        <f t="shared" si="26"/>
        <v>0.00457528523354171</v>
      </c>
      <c r="R55" s="11">
        <f t="shared" si="27"/>
        <v>0.1102008</v>
      </c>
      <c r="S55" s="16">
        <f t="shared" si="28"/>
        <v>0.0415177134244189</v>
      </c>
      <c r="T55" s="3">
        <v>0.01</v>
      </c>
      <c r="U55" s="17">
        <f t="shared" si="29"/>
        <v>0.00041517713424419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0.0195151771342442</v>
      </c>
      <c r="AR55" s="24">
        <f t="shared" si="35"/>
        <v>61.2226666666667</v>
      </c>
      <c r="AS55" s="1">
        <f t="shared" si="36"/>
        <v>0.18</v>
      </c>
      <c r="AT55" s="2">
        <f>$E$3/12</f>
        <v>78.75</v>
      </c>
      <c r="AU55" s="1">
        <f t="shared" si="37"/>
        <v>113470.406332347</v>
      </c>
      <c r="AV55" s="1">
        <f>SUM(AU44:AU55)</f>
        <v>1626467.41408601</v>
      </c>
    </row>
    <row r="56" s="1" customFormat="1" ht="16.8" spans="1:46">
      <c r="A56" s="6"/>
      <c r="B56" s="6"/>
      <c r="C56" s="8">
        <v>12</v>
      </c>
      <c r="D56" s="9">
        <v>-2.44016129032258</v>
      </c>
      <c r="E56" s="12">
        <f t="shared" si="38"/>
        <v>0.879333333333333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-1.83787096774194</v>
      </c>
      <c r="E60" s="8"/>
      <c r="F60" s="8"/>
      <c r="G60" s="6">
        <v>1</v>
      </c>
      <c r="H60" s="11">
        <f t="shared" ref="H60:H71" si="40">E61</f>
        <v>-1.83787096774194</v>
      </c>
      <c r="I60" s="11">
        <f t="shared" ref="I60:I71" si="41">H60+273.15</f>
        <v>271.312129032258</v>
      </c>
      <c r="J60" s="11">
        <f t="shared" ref="J60:J71" si="42">EXP(($C$18*(I60-$C$16))/($C$19*I60*$C$16))</f>
        <v>0.0136879572516386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0.0188852746200858</v>
      </c>
      <c r="Q60" s="15">
        <f t="shared" ref="Q60:Q71" si="46">P60*$B$62</f>
        <v>0.00188852746200858</v>
      </c>
      <c r="R60" s="11">
        <f t="shared" ref="R60:R71" si="47">L60*$B$62</f>
        <v>0.13797</v>
      </c>
      <c r="S60" s="16">
        <f t="shared" ref="S60:S71" si="48">Q60/R60</f>
        <v>0.0136879572516386</v>
      </c>
      <c r="T60" s="3">
        <v>0.01</v>
      </c>
      <c r="U60" s="17">
        <f t="shared" ref="U60:U71" si="49">S60*T60</f>
        <v>0.000136879572516386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0.0124368795725164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20.5833333333333</v>
      </c>
      <c r="AU60" s="1">
        <f t="shared" ref="AU60:AU71" si="57">AT60*10000*AS60*0.67*AR60*AQ60</f>
        <v>23663.9153572398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-2.46203225806452</v>
      </c>
      <c r="E61" s="12">
        <f t="shared" ref="E61:E72" si="58">D60</f>
        <v>-1.83787096774194</v>
      </c>
      <c r="F61" s="8" t="s">
        <v>109</v>
      </c>
      <c r="G61" s="6">
        <v>2</v>
      </c>
      <c r="H61" s="11">
        <f t="shared" si="40"/>
        <v>-2.46203225806452</v>
      </c>
      <c r="I61" s="11">
        <f t="shared" si="41"/>
        <v>270.687967741935</v>
      </c>
      <c r="J61" s="11">
        <f t="shared" si="42"/>
        <v>0.012600861542112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2.74051472537991</v>
      </c>
      <c r="P61" s="11">
        <f t="shared" si="45"/>
        <v>0.0345328466086314</v>
      </c>
      <c r="Q61" s="15">
        <f t="shared" si="46"/>
        <v>0.00345328466086314</v>
      </c>
      <c r="R61" s="11">
        <f t="shared" si="47"/>
        <v>0.13797</v>
      </c>
      <c r="S61" s="16">
        <f t="shared" si="48"/>
        <v>0.0250292430301017</v>
      </c>
      <c r="T61" s="3">
        <v>0.01</v>
      </c>
      <c r="U61" s="17">
        <f t="shared" si="49"/>
        <v>0.000250292430301017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0.012550292430301</v>
      </c>
      <c r="AR61" s="24">
        <f t="shared" si="55"/>
        <v>137.97</v>
      </c>
      <c r="AS61" s="1">
        <f t="shared" si="56"/>
        <v>0.1</v>
      </c>
      <c r="AT61" s="2">
        <f>$E$5/12</f>
        <v>20.5833333333333</v>
      </c>
      <c r="AU61" s="1">
        <f t="shared" si="57"/>
        <v>23879.7084146052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1.04885714285714</v>
      </c>
      <c r="E62" s="12">
        <f t="shared" si="58"/>
        <v>-2.46203225806452</v>
      </c>
      <c r="F62" s="8" t="s">
        <v>109</v>
      </c>
      <c r="G62" s="6">
        <v>3</v>
      </c>
      <c r="H62" s="11">
        <f t="shared" si="40"/>
        <v>1.04885714285714</v>
      </c>
      <c r="I62" s="11">
        <f t="shared" si="41"/>
        <v>274.198857142857</v>
      </c>
      <c r="J62" s="11">
        <f t="shared" si="42"/>
        <v>0.0199721344622015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4.08568187877128</v>
      </c>
      <c r="P62" s="11">
        <f t="shared" si="45"/>
        <v>0.0815997878526</v>
      </c>
      <c r="Q62" s="15">
        <f t="shared" si="46"/>
        <v>0.00815997878526</v>
      </c>
      <c r="R62" s="11">
        <f t="shared" si="47"/>
        <v>0.13797</v>
      </c>
      <c r="S62" s="16">
        <f t="shared" si="48"/>
        <v>0.0591431382565775</v>
      </c>
      <c r="T62" s="3">
        <v>0.01</v>
      </c>
      <c r="U62" s="17">
        <f t="shared" si="49"/>
        <v>0.000591431382565775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0.0128914313825658</v>
      </c>
      <c r="AR62" s="24">
        <f t="shared" si="55"/>
        <v>137.97</v>
      </c>
      <c r="AS62" s="1">
        <f t="shared" si="56"/>
        <v>0.1</v>
      </c>
      <c r="AT62" s="2">
        <f>$E$5/12</f>
        <v>20.5833333333333</v>
      </c>
      <c r="AU62" s="1">
        <f t="shared" si="57"/>
        <v>24528.8007568106</v>
      </c>
    </row>
    <row r="63" s="1" customFormat="1" ht="16.8" spans="1:47">
      <c r="A63" s="6"/>
      <c r="B63" s="6"/>
      <c r="C63" s="8">
        <v>3</v>
      </c>
      <c r="D63" s="9">
        <v>5.10129032258064</v>
      </c>
      <c r="E63" s="12">
        <f t="shared" si="58"/>
        <v>1.04885714285714</v>
      </c>
      <c r="F63" s="8" t="s">
        <v>109</v>
      </c>
      <c r="G63" s="6">
        <v>4</v>
      </c>
      <c r="H63" s="11">
        <f t="shared" si="40"/>
        <v>5.10129032258064</v>
      </c>
      <c r="I63" s="11">
        <f t="shared" si="41"/>
        <v>278.251290322581</v>
      </c>
      <c r="J63" s="11">
        <f t="shared" si="42"/>
        <v>0.0334985661756453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5.38378209091868</v>
      </c>
      <c r="P63" s="11">
        <f t="shared" si="45"/>
        <v>0.180348980647894</v>
      </c>
      <c r="Q63" s="15">
        <f t="shared" si="46"/>
        <v>0.0180348980647894</v>
      </c>
      <c r="R63" s="11">
        <f t="shared" si="47"/>
        <v>0.13797</v>
      </c>
      <c r="S63" s="16">
        <f t="shared" si="48"/>
        <v>0.130716083676084</v>
      </c>
      <c r="T63" s="3">
        <v>0.01</v>
      </c>
      <c r="U63" s="17">
        <f t="shared" si="49"/>
        <v>0.00130716083676084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0.0136071608367608</v>
      </c>
      <c r="AR63" s="24">
        <f t="shared" si="55"/>
        <v>137.97</v>
      </c>
      <c r="AS63" s="1">
        <f t="shared" si="56"/>
        <v>0.1</v>
      </c>
      <c r="AT63" s="2">
        <f>$E$5/12</f>
        <v>20.5833333333333</v>
      </c>
      <c r="AU63" s="1">
        <f t="shared" si="57"/>
        <v>25890.6344164517</v>
      </c>
    </row>
    <row r="64" s="1" customFormat="1" ht="16.8" spans="1:47">
      <c r="A64" s="6"/>
      <c r="B64" s="6"/>
      <c r="C64" s="8">
        <v>4</v>
      </c>
      <c r="D64" s="9">
        <v>8.74786666666667</v>
      </c>
      <c r="E64" s="12">
        <f t="shared" si="58"/>
        <v>5.10129032258064</v>
      </c>
      <c r="F64" s="8" t="s">
        <v>109</v>
      </c>
      <c r="G64" s="6">
        <v>5</v>
      </c>
      <c r="H64" s="11">
        <f t="shared" si="40"/>
        <v>8.74786666666667</v>
      </c>
      <c r="I64" s="11">
        <f t="shared" si="41"/>
        <v>281.897866666667</v>
      </c>
      <c r="J64" s="11">
        <f t="shared" si="42"/>
        <v>0.0526761407528685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4.94326145475725</v>
      </c>
      <c r="O64" s="11">
        <f t="shared" si="59"/>
        <v>1.63987165551354</v>
      </c>
      <c r="P64" s="11">
        <f t="shared" si="45"/>
        <v>0.0863821101424706</v>
      </c>
      <c r="Q64" s="15">
        <f t="shared" si="46"/>
        <v>0.00863821101424706</v>
      </c>
      <c r="R64" s="11">
        <f t="shared" si="47"/>
        <v>0.13797</v>
      </c>
      <c r="S64" s="16">
        <f t="shared" si="48"/>
        <v>0.0626093427139745</v>
      </c>
      <c r="T64" s="3">
        <v>0.01</v>
      </c>
      <c r="U64" s="17">
        <f t="shared" si="49"/>
        <v>0.000626093427139745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0.0129260934271397</v>
      </c>
      <c r="AR64" s="24">
        <f t="shared" si="55"/>
        <v>137.97</v>
      </c>
      <c r="AS64" s="1">
        <f t="shared" si="56"/>
        <v>0.1</v>
      </c>
      <c r="AT64" s="2">
        <f>$E$5/12</f>
        <v>20.5833333333333</v>
      </c>
      <c r="AU64" s="1">
        <f t="shared" si="57"/>
        <v>24594.7529664565</v>
      </c>
    </row>
    <row r="65" s="1" customFormat="1" ht="16.8" spans="1:47">
      <c r="A65" s="6"/>
      <c r="B65" s="6"/>
      <c r="C65" s="8">
        <v>5</v>
      </c>
      <c r="D65" s="9">
        <v>12.8</v>
      </c>
      <c r="E65" s="12">
        <f t="shared" si="58"/>
        <v>8.74786666666667</v>
      </c>
      <c r="F65" s="8" t="s">
        <v>111</v>
      </c>
      <c r="G65" s="6">
        <v>6</v>
      </c>
      <c r="H65" s="11">
        <f t="shared" si="40"/>
        <v>12.8</v>
      </c>
      <c r="I65" s="11">
        <f t="shared" si="41"/>
        <v>285.95</v>
      </c>
      <c r="J65" s="11">
        <f t="shared" si="42"/>
        <v>0.0859377383911242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2.93318954537107</v>
      </c>
      <c r="P65" s="11">
        <f t="shared" si="45"/>
        <v>0.252071675801679</v>
      </c>
      <c r="Q65" s="15">
        <f t="shared" si="46"/>
        <v>0.0252071675801679</v>
      </c>
      <c r="R65" s="11">
        <f t="shared" si="47"/>
        <v>0.13797</v>
      </c>
      <c r="S65" s="16">
        <f t="shared" si="48"/>
        <v>0.182700352106747</v>
      </c>
      <c r="T65" s="3">
        <v>0.01</v>
      </c>
      <c r="U65" s="17">
        <f t="shared" si="49"/>
        <v>0.00182700352106747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0.0141270035210675</v>
      </c>
      <c r="AR65" s="24">
        <f t="shared" si="55"/>
        <v>137.97</v>
      </c>
      <c r="AS65" s="1">
        <f t="shared" si="56"/>
        <v>0.1</v>
      </c>
      <c r="AT65" s="2">
        <f>$E$5/12</f>
        <v>20.5833333333333</v>
      </c>
      <c r="AU65" s="1">
        <f t="shared" si="57"/>
        <v>26879.750151535</v>
      </c>
    </row>
    <row r="66" s="1" customFormat="1" ht="16.8" spans="1:47">
      <c r="A66" s="6"/>
      <c r="B66" s="6"/>
      <c r="C66" s="8">
        <v>6</v>
      </c>
      <c r="D66" s="9">
        <v>16.0934666666667</v>
      </c>
      <c r="E66" s="12">
        <f t="shared" si="58"/>
        <v>12.8</v>
      </c>
      <c r="F66" s="8" t="s">
        <v>109</v>
      </c>
      <c r="G66" s="6">
        <v>7</v>
      </c>
      <c r="H66" s="11">
        <f t="shared" si="40"/>
        <v>16.0934666666667</v>
      </c>
      <c r="I66" s="11">
        <f t="shared" si="41"/>
        <v>289.243466666667</v>
      </c>
      <c r="J66" s="11">
        <f t="shared" si="42"/>
        <v>0.126639002489224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4.06081786956939</v>
      </c>
      <c r="P66" s="11">
        <f t="shared" si="45"/>
        <v>0.514257924292682</v>
      </c>
      <c r="Q66" s="15">
        <f t="shared" si="46"/>
        <v>0.0514257924292683</v>
      </c>
      <c r="R66" s="11">
        <f t="shared" si="47"/>
        <v>0.13797</v>
      </c>
      <c r="S66" s="16">
        <f t="shared" si="48"/>
        <v>0.372731698407395</v>
      </c>
      <c r="T66" s="3">
        <v>0.01</v>
      </c>
      <c r="U66" s="17">
        <f t="shared" si="49"/>
        <v>0.00372731698407395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0.0217773169840739</v>
      </c>
      <c r="AR66" s="24">
        <f t="shared" si="55"/>
        <v>137.97</v>
      </c>
      <c r="AS66" s="1">
        <f t="shared" si="56"/>
        <v>0.1</v>
      </c>
      <c r="AT66" s="2">
        <f>$E$5/12</f>
        <v>20.5833333333333</v>
      </c>
      <c r="AU66" s="1">
        <f t="shared" si="57"/>
        <v>41436.1643380163</v>
      </c>
    </row>
    <row r="67" s="1" customFormat="1" ht="16.8" spans="1:47">
      <c r="A67" s="6"/>
      <c r="B67" s="6"/>
      <c r="C67" s="8">
        <v>7</v>
      </c>
      <c r="D67" s="9">
        <v>17.6181290322581</v>
      </c>
      <c r="E67" s="12">
        <f t="shared" si="58"/>
        <v>16.0934666666667</v>
      </c>
      <c r="F67" s="8" t="s">
        <v>109</v>
      </c>
      <c r="G67" s="6">
        <v>8</v>
      </c>
      <c r="H67" s="11">
        <f t="shared" si="40"/>
        <v>17.6181290322581</v>
      </c>
      <c r="I67" s="11">
        <f t="shared" si="41"/>
        <v>290.768129032258</v>
      </c>
      <c r="J67" s="11">
        <f t="shared" si="42"/>
        <v>0.151086800537938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4.92625994527671</v>
      </c>
      <c r="P67" s="11">
        <f t="shared" si="45"/>
        <v>0.744292853750056</v>
      </c>
      <c r="Q67" s="15">
        <f t="shared" si="46"/>
        <v>0.0744292853750056</v>
      </c>
      <c r="R67" s="11">
        <f t="shared" si="47"/>
        <v>0.13797</v>
      </c>
      <c r="S67" s="16">
        <f t="shared" si="48"/>
        <v>0.539459921540955</v>
      </c>
      <c r="T67" s="3">
        <v>0.01</v>
      </c>
      <c r="U67" s="17">
        <f t="shared" si="49"/>
        <v>0.00539459921540955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0.0234445992154096</v>
      </c>
      <c r="AR67" s="24">
        <f t="shared" si="55"/>
        <v>137.97</v>
      </c>
      <c r="AS67" s="1">
        <f t="shared" si="56"/>
        <v>0.1</v>
      </c>
      <c r="AT67" s="2">
        <f>$E$5/12</f>
        <v>20.5833333333333</v>
      </c>
      <c r="AU67" s="1">
        <f t="shared" si="57"/>
        <v>44608.5377110081</v>
      </c>
    </row>
    <row r="68" s="1" customFormat="1" ht="16.8" spans="1:47">
      <c r="A68" s="6"/>
      <c r="B68" s="6"/>
      <c r="C68" s="8">
        <v>8</v>
      </c>
      <c r="D68" s="9">
        <v>16.9431612903226</v>
      </c>
      <c r="E68" s="12">
        <f t="shared" si="58"/>
        <v>17.6181290322581</v>
      </c>
      <c r="F68" s="8" t="s">
        <v>109</v>
      </c>
      <c r="G68" s="6">
        <v>9</v>
      </c>
      <c r="H68" s="11">
        <f t="shared" si="40"/>
        <v>16.9431612903226</v>
      </c>
      <c r="I68" s="11">
        <f t="shared" si="41"/>
        <v>290.093161290323</v>
      </c>
      <c r="J68" s="11">
        <f t="shared" si="42"/>
        <v>0.139761960194573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5.56166709152665</v>
      </c>
      <c r="P68" s="11">
        <f t="shared" si="45"/>
        <v>0.777309494661416</v>
      </c>
      <c r="Q68" s="15">
        <f t="shared" si="46"/>
        <v>0.0777309494661416</v>
      </c>
      <c r="R68" s="11">
        <f t="shared" si="47"/>
        <v>0.13797</v>
      </c>
      <c r="S68" s="16">
        <f t="shared" si="48"/>
        <v>0.563390225890713</v>
      </c>
      <c r="T68" s="3">
        <v>0.01</v>
      </c>
      <c r="U68" s="17">
        <f t="shared" si="49"/>
        <v>0.00563390225890713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0.0222839022589071</v>
      </c>
      <c r="AR68" s="24">
        <f t="shared" si="55"/>
        <v>137.97</v>
      </c>
      <c r="AS68" s="1">
        <f t="shared" si="56"/>
        <v>0.1</v>
      </c>
      <c r="AT68" s="2">
        <f>$E$5/12</f>
        <v>20.5833333333333</v>
      </c>
      <c r="AU68" s="1">
        <f t="shared" si="57"/>
        <v>42400.0549180432</v>
      </c>
    </row>
    <row r="69" s="1" customFormat="1" ht="16.8" spans="1:47">
      <c r="A69" s="6"/>
      <c r="B69" s="6"/>
      <c r="C69" s="8">
        <v>9</v>
      </c>
      <c r="D69" s="9">
        <v>14.6377666666667</v>
      </c>
      <c r="E69" s="12">
        <f t="shared" si="58"/>
        <v>16.9431612903226</v>
      </c>
      <c r="F69" s="8" t="s">
        <v>109</v>
      </c>
      <c r="G69" s="6">
        <v>10</v>
      </c>
      <c r="H69" s="11">
        <f t="shared" si="40"/>
        <v>14.6377666666667</v>
      </c>
      <c r="I69" s="11">
        <f t="shared" si="41"/>
        <v>287.787766666667</v>
      </c>
      <c r="J69" s="11">
        <f t="shared" si="42"/>
        <v>0.106811457148854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6.16405759686523</v>
      </c>
      <c r="P69" s="11">
        <f t="shared" si="45"/>
        <v>0.658391973870639</v>
      </c>
      <c r="Q69" s="15">
        <f t="shared" si="46"/>
        <v>0.0658391973870639</v>
      </c>
      <c r="R69" s="11">
        <f t="shared" si="47"/>
        <v>0.13797</v>
      </c>
      <c r="S69" s="16">
        <f t="shared" si="48"/>
        <v>0.477199372233557</v>
      </c>
      <c r="T69" s="3">
        <v>0.01</v>
      </c>
      <c r="U69" s="17">
        <f t="shared" si="49"/>
        <v>0.00477199372233557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0.0170719937223356</v>
      </c>
      <c r="AR69" s="24">
        <f t="shared" si="55"/>
        <v>137.97</v>
      </c>
      <c r="AS69" s="1">
        <f t="shared" si="56"/>
        <v>0.1</v>
      </c>
      <c r="AT69" s="2">
        <f>$E$5/12</f>
        <v>20.5833333333333</v>
      </c>
      <c r="AU69" s="1">
        <f t="shared" si="57"/>
        <v>32483.2456621543</v>
      </c>
    </row>
    <row r="70" s="1" customFormat="1" ht="16.8" spans="1:47">
      <c r="A70" s="6"/>
      <c r="B70" s="6"/>
      <c r="C70" s="8">
        <v>10</v>
      </c>
      <c r="D70" s="9">
        <v>10.1064193548387</v>
      </c>
      <c r="E70" s="12">
        <f t="shared" si="58"/>
        <v>14.6377666666667</v>
      </c>
      <c r="F70" s="8" t="s">
        <v>109</v>
      </c>
      <c r="G70" s="6">
        <v>11</v>
      </c>
      <c r="H70" s="11">
        <f t="shared" si="40"/>
        <v>10.1064193548387</v>
      </c>
      <c r="I70" s="11">
        <f t="shared" si="41"/>
        <v>283.256419354839</v>
      </c>
      <c r="J70" s="11">
        <f t="shared" si="42"/>
        <v>0.0621669667089795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5.23038234184486</v>
      </c>
      <c r="O70" s="11">
        <f t="shared" si="59"/>
        <v>1.65498328114973</v>
      </c>
      <c r="P70" s="11">
        <f t="shared" si="45"/>
        <v>0.102885290543153</v>
      </c>
      <c r="Q70" s="15">
        <f t="shared" si="46"/>
        <v>0.0102885290543153</v>
      </c>
      <c r="R70" s="11">
        <f t="shared" si="47"/>
        <v>0.13797</v>
      </c>
      <c r="S70" s="16">
        <f t="shared" si="48"/>
        <v>0.07457076940143</v>
      </c>
      <c r="T70" s="3">
        <v>0.01</v>
      </c>
      <c r="U70" s="17">
        <f t="shared" si="49"/>
        <v>0.0007457076940143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0.0130457076940143</v>
      </c>
      <c r="AR70" s="24">
        <f t="shared" si="55"/>
        <v>137.97</v>
      </c>
      <c r="AS70" s="1">
        <f t="shared" si="56"/>
        <v>0.1</v>
      </c>
      <c r="AT70" s="2">
        <f>$E$5/12</f>
        <v>20.5833333333333</v>
      </c>
      <c r="AU70" s="1">
        <f t="shared" si="57"/>
        <v>24822.3455768322</v>
      </c>
    </row>
    <row r="71" s="1" customFormat="1" ht="16.8" spans="1:48">
      <c r="A71" s="6"/>
      <c r="B71" s="6"/>
      <c r="C71" s="8">
        <v>11</v>
      </c>
      <c r="D71" s="9">
        <v>0.879333333333333</v>
      </c>
      <c r="E71" s="12">
        <f t="shared" si="58"/>
        <v>10.1064193548387</v>
      </c>
      <c r="F71" s="8" t="s">
        <v>111</v>
      </c>
      <c r="G71" s="6">
        <v>12</v>
      </c>
      <c r="H71" s="11">
        <f t="shared" si="40"/>
        <v>0.879333333333333</v>
      </c>
      <c r="I71" s="11">
        <f t="shared" si="41"/>
        <v>274.029333333333</v>
      </c>
      <c r="J71" s="11">
        <f t="shared" si="42"/>
        <v>0.0195381773898479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2.93179799060658</v>
      </c>
      <c r="P71" s="11">
        <f t="shared" si="45"/>
        <v>0.0572819892116708</v>
      </c>
      <c r="Q71" s="15">
        <f t="shared" si="46"/>
        <v>0.00572819892116708</v>
      </c>
      <c r="R71" s="11">
        <f t="shared" si="47"/>
        <v>0.13797</v>
      </c>
      <c r="S71" s="16">
        <f t="shared" si="48"/>
        <v>0.0415177134244189</v>
      </c>
      <c r="T71" s="3">
        <v>0.01</v>
      </c>
      <c r="U71" s="17">
        <f t="shared" si="49"/>
        <v>0.000415177134244189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0.0127151771342442</v>
      </c>
      <c r="AR71" s="24">
        <f t="shared" si="55"/>
        <v>137.97</v>
      </c>
      <c r="AS71" s="1">
        <f t="shared" si="56"/>
        <v>0.1</v>
      </c>
      <c r="AT71" s="2">
        <f>$E$5/12</f>
        <v>20.5833333333333</v>
      </c>
      <c r="AU71" s="1">
        <f t="shared" si="57"/>
        <v>24193.43804872</v>
      </c>
      <c r="AV71" s="1">
        <f>SUM(AU60:AU71)</f>
        <v>359381.348317873</v>
      </c>
    </row>
    <row r="72" s="1" customFormat="1" ht="16.8" spans="1:46">
      <c r="A72" s="6"/>
      <c r="B72" s="6"/>
      <c r="C72" s="8">
        <v>12</v>
      </c>
      <c r="D72" s="9">
        <v>-2.44016129032258</v>
      </c>
      <c r="E72" s="12">
        <f t="shared" si="58"/>
        <v>0.879333333333333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-1.83787096774194</v>
      </c>
      <c r="E76" s="8"/>
      <c r="F76" s="8"/>
      <c r="G76" s="6">
        <v>1</v>
      </c>
      <c r="H76" s="11">
        <f t="shared" ref="H76:H87" si="60">E77</f>
        <v>-1.83787096774194</v>
      </c>
      <c r="I76" s="11">
        <f t="shared" ref="I76:I87" si="61">H76+273.15</f>
        <v>271.312129032258</v>
      </c>
      <c r="J76" s="11">
        <f t="shared" ref="J76:J87" si="62">EXP(($C$18*(I76-$C$16))/($C$19*I76*$C$16))</f>
        <v>0.0136879572516386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0.00107124805109085</v>
      </c>
      <c r="Q76" s="15">
        <f t="shared" ref="Q76:Q87" si="66">P76*$B$78</f>
        <v>0.00013926224664181</v>
      </c>
      <c r="R76" s="11">
        <f t="shared" ref="R76:R87" si="67">L76*$B$78</f>
        <v>0.0101740708333333</v>
      </c>
      <c r="S76" s="16">
        <f t="shared" ref="S76:S87" si="68">Q76/R76</f>
        <v>0.0136879572516387</v>
      </c>
      <c r="T76" s="3">
        <v>0.01</v>
      </c>
      <c r="U76" s="17">
        <f t="shared" ref="U76:U87" si="69">S76*T76</f>
        <v>0.000136879572516387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0.0117368795725164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25.75</v>
      </c>
      <c r="AU76" s="1">
        <f t="shared" ref="AU76:AU87" si="77">AT76*10000*AS76*0.67*AR76*AQ76</f>
        <v>2060.15284090604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-2.46203225806452</v>
      </c>
      <c r="E77" s="12">
        <f t="shared" ref="E77:E88" si="78">D76</f>
        <v>-1.83787096774194</v>
      </c>
      <c r="F77" s="8" t="s">
        <v>109</v>
      </c>
      <c r="G77" s="6">
        <v>2</v>
      </c>
      <c r="H77" s="11">
        <f t="shared" si="60"/>
        <v>-2.46203225806452</v>
      </c>
      <c r="I77" s="11">
        <f t="shared" si="61"/>
        <v>270.687967741935</v>
      </c>
      <c r="J77" s="11">
        <f t="shared" si="62"/>
        <v>0.012600861542112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0.155452918615576</v>
      </c>
      <c r="P77" s="11">
        <f t="shared" si="65"/>
        <v>0.00195884070379207</v>
      </c>
      <c r="Q77" s="15">
        <f t="shared" si="66"/>
        <v>0.00025464929149297</v>
      </c>
      <c r="R77" s="11">
        <f t="shared" si="67"/>
        <v>0.0101740708333333</v>
      </c>
      <c r="S77" s="16">
        <f t="shared" si="68"/>
        <v>0.0250292430301018</v>
      </c>
      <c r="T77" s="3">
        <v>0.01</v>
      </c>
      <c r="U77" s="17">
        <f t="shared" si="69"/>
        <v>0.000250292430301018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0.011850292430301</v>
      </c>
      <c r="AR77" s="24">
        <f t="shared" si="74"/>
        <v>7.82620833333333</v>
      </c>
      <c r="AS77" s="1">
        <f t="shared" si="75"/>
        <v>0.13</v>
      </c>
      <c r="AT77" s="2">
        <f t="shared" si="76"/>
        <v>25.75</v>
      </c>
      <c r="AU77" s="1">
        <f t="shared" si="77"/>
        <v>2080.05999081899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1.04885714285714</v>
      </c>
      <c r="E78" s="12">
        <f t="shared" si="78"/>
        <v>-2.46203225806452</v>
      </c>
      <c r="F78" s="8" t="s">
        <v>109</v>
      </c>
      <c r="G78" s="6">
        <v>3</v>
      </c>
      <c r="H78" s="11">
        <f t="shared" si="60"/>
        <v>1.04885714285714</v>
      </c>
      <c r="I78" s="11">
        <f t="shared" si="61"/>
        <v>274.198857142857</v>
      </c>
      <c r="J78" s="11">
        <f t="shared" si="62"/>
        <v>0.0199721344622015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0.231756161245117</v>
      </c>
      <c r="P78" s="11">
        <f t="shared" si="65"/>
        <v>0.00462866521483112</v>
      </c>
      <c r="Q78" s="15">
        <f t="shared" si="66"/>
        <v>0.000601726477928046</v>
      </c>
      <c r="R78" s="11">
        <f t="shared" si="67"/>
        <v>0.0101740708333333</v>
      </c>
      <c r="S78" s="16">
        <f t="shared" si="68"/>
        <v>0.0591431382565777</v>
      </c>
      <c r="T78" s="3">
        <v>0.01</v>
      </c>
      <c r="U78" s="17">
        <f t="shared" si="69"/>
        <v>0.000591431382565777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0.0121914313825658</v>
      </c>
      <c r="AR78" s="24">
        <f t="shared" si="74"/>
        <v>7.82620833333333</v>
      </c>
      <c r="AS78" s="1">
        <f t="shared" si="75"/>
        <v>0.13</v>
      </c>
      <c r="AT78" s="2">
        <f t="shared" si="76"/>
        <v>25.75</v>
      </c>
      <c r="AU78" s="1">
        <f t="shared" si="77"/>
        <v>2139.9394824087</v>
      </c>
    </row>
    <row r="79" s="1" customFormat="1" ht="16.8" spans="1:47">
      <c r="A79" s="6"/>
      <c r="B79" s="6"/>
      <c r="C79" s="8">
        <v>3</v>
      </c>
      <c r="D79" s="9">
        <v>5.10129032258064</v>
      </c>
      <c r="E79" s="12">
        <f t="shared" si="78"/>
        <v>1.04885714285714</v>
      </c>
      <c r="F79" s="8" t="s">
        <v>109</v>
      </c>
      <c r="G79" s="6">
        <v>4</v>
      </c>
      <c r="H79" s="11">
        <f t="shared" si="60"/>
        <v>5.10129032258064</v>
      </c>
      <c r="I79" s="11">
        <f t="shared" si="61"/>
        <v>278.251290322581</v>
      </c>
      <c r="J79" s="11">
        <f t="shared" si="62"/>
        <v>0.0334985661756453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0.305389579363619</v>
      </c>
      <c r="P79" s="11">
        <f t="shared" si="65"/>
        <v>0.0102301130336647</v>
      </c>
      <c r="Q79" s="15">
        <f t="shared" si="66"/>
        <v>0.00132991469437641</v>
      </c>
      <c r="R79" s="11">
        <f t="shared" si="67"/>
        <v>0.0101740708333333</v>
      </c>
      <c r="S79" s="16">
        <f t="shared" si="68"/>
        <v>0.130716083676085</v>
      </c>
      <c r="T79" s="3">
        <v>0.01</v>
      </c>
      <c r="U79" s="17">
        <f t="shared" si="69"/>
        <v>0.00130716083676085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0.0129071608367609</v>
      </c>
      <c r="AR79" s="24">
        <f t="shared" si="74"/>
        <v>7.82620833333333</v>
      </c>
      <c r="AS79" s="1">
        <f t="shared" si="75"/>
        <v>0.13</v>
      </c>
      <c r="AT79" s="2">
        <f t="shared" si="76"/>
        <v>25.75</v>
      </c>
      <c r="AU79" s="1">
        <f t="shared" si="77"/>
        <v>2265.57015445146</v>
      </c>
    </row>
    <row r="80" s="1" customFormat="1" ht="16.8" spans="1:47">
      <c r="A80" s="6"/>
      <c r="B80" s="6"/>
      <c r="C80" s="8">
        <v>4</v>
      </c>
      <c r="D80" s="9">
        <v>8.74786666666667</v>
      </c>
      <c r="E80" s="12">
        <f t="shared" si="78"/>
        <v>5.10129032258064</v>
      </c>
      <c r="F80" s="8" t="s">
        <v>109</v>
      </c>
      <c r="G80" s="6">
        <v>5</v>
      </c>
      <c r="H80" s="11">
        <f t="shared" si="60"/>
        <v>8.74786666666667</v>
      </c>
      <c r="I80" s="11">
        <f t="shared" si="61"/>
        <v>281.897866666667</v>
      </c>
      <c r="J80" s="11">
        <f t="shared" si="62"/>
        <v>0.0526761407528685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0.280401493013457</v>
      </c>
      <c r="O80" s="11">
        <f t="shared" si="79"/>
        <v>0.093020056649831</v>
      </c>
      <c r="P80" s="11">
        <f t="shared" si="65"/>
        <v>0.0048999375969263</v>
      </c>
      <c r="Q80" s="15">
        <f t="shared" si="66"/>
        <v>0.000636991887600419</v>
      </c>
      <c r="R80" s="11">
        <f t="shared" si="67"/>
        <v>0.0101740708333333</v>
      </c>
      <c r="S80" s="16">
        <f t="shared" si="68"/>
        <v>0.0626093427139747</v>
      </c>
      <c r="T80" s="3">
        <v>0.01</v>
      </c>
      <c r="U80" s="17">
        <f t="shared" si="69"/>
        <v>0.000626093427139747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0.0122260934271397</v>
      </c>
      <c r="AR80" s="24">
        <f t="shared" si="74"/>
        <v>7.82620833333333</v>
      </c>
      <c r="AS80" s="1">
        <f t="shared" si="75"/>
        <v>0.13</v>
      </c>
      <c r="AT80" s="2">
        <f t="shared" si="76"/>
        <v>25.75</v>
      </c>
      <c r="AU80" s="1">
        <f t="shared" si="77"/>
        <v>2146.02364721243</v>
      </c>
    </row>
    <row r="81" s="1" customFormat="1" ht="16.8" spans="1:47">
      <c r="A81" s="6"/>
      <c r="B81" s="6"/>
      <c r="C81" s="8">
        <v>5</v>
      </c>
      <c r="D81" s="9">
        <v>12.8</v>
      </c>
      <c r="E81" s="12">
        <f t="shared" si="78"/>
        <v>8.74786666666667</v>
      </c>
      <c r="F81" s="8" t="s">
        <v>111</v>
      </c>
      <c r="G81" s="6">
        <v>6</v>
      </c>
      <c r="H81" s="11">
        <f t="shared" si="60"/>
        <v>12.8</v>
      </c>
      <c r="I81" s="11">
        <f t="shared" si="61"/>
        <v>285.95</v>
      </c>
      <c r="J81" s="11">
        <f t="shared" si="62"/>
        <v>0.0859377383911242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0.166382202386238</v>
      </c>
      <c r="P81" s="11">
        <f t="shared" si="65"/>
        <v>0.0142985101816076</v>
      </c>
      <c r="Q81" s="15">
        <f t="shared" si="66"/>
        <v>0.00185880632360899</v>
      </c>
      <c r="R81" s="11">
        <f t="shared" si="67"/>
        <v>0.0101740708333333</v>
      </c>
      <c r="S81" s="16">
        <f t="shared" si="68"/>
        <v>0.182700352106748</v>
      </c>
      <c r="T81" s="3">
        <v>0.01</v>
      </c>
      <c r="U81" s="17">
        <f t="shared" si="69"/>
        <v>0.00182700352106748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0.0134270035210675</v>
      </c>
      <c r="AR81" s="24">
        <f t="shared" si="74"/>
        <v>7.82620833333333</v>
      </c>
      <c r="AS81" s="1">
        <f t="shared" si="75"/>
        <v>0.13</v>
      </c>
      <c r="AT81" s="2">
        <f t="shared" si="76"/>
        <v>25.75</v>
      </c>
      <c r="AU81" s="1">
        <f t="shared" si="77"/>
        <v>2356.81718278481</v>
      </c>
    </row>
    <row r="82" s="1" customFormat="1" ht="16.8" spans="1:47">
      <c r="A82" s="6"/>
      <c r="B82" s="6"/>
      <c r="C82" s="8">
        <v>6</v>
      </c>
      <c r="D82" s="9">
        <v>16.0934666666667</v>
      </c>
      <c r="E82" s="12">
        <f t="shared" si="78"/>
        <v>12.8</v>
      </c>
      <c r="F82" s="8" t="s">
        <v>109</v>
      </c>
      <c r="G82" s="6">
        <v>7</v>
      </c>
      <c r="H82" s="11">
        <f t="shared" si="60"/>
        <v>16.0934666666667</v>
      </c>
      <c r="I82" s="11">
        <f t="shared" si="61"/>
        <v>289.243466666667</v>
      </c>
      <c r="J82" s="11">
        <f t="shared" si="62"/>
        <v>0.126639002489224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0.230345775537964</v>
      </c>
      <c r="P82" s="11">
        <f t="shared" si="65"/>
        <v>0.0291707592417344</v>
      </c>
      <c r="Q82" s="15">
        <f t="shared" si="66"/>
        <v>0.00379219870142547</v>
      </c>
      <c r="R82" s="11">
        <f t="shared" si="67"/>
        <v>0.0101740708333333</v>
      </c>
      <c r="S82" s="16">
        <f t="shared" si="68"/>
        <v>0.372731698407396</v>
      </c>
      <c r="T82" s="3">
        <v>0.01</v>
      </c>
      <c r="U82" s="17">
        <f t="shared" si="69"/>
        <v>0.00372731698407396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0.022827316984074</v>
      </c>
      <c r="AR82" s="24">
        <f t="shared" si="74"/>
        <v>7.82620833333333</v>
      </c>
      <c r="AS82" s="1">
        <f t="shared" si="75"/>
        <v>0.13</v>
      </c>
      <c r="AT82" s="2">
        <f t="shared" si="76"/>
        <v>25.75</v>
      </c>
      <c r="AU82" s="1">
        <f t="shared" si="77"/>
        <v>4006.83688065822</v>
      </c>
    </row>
    <row r="83" s="1" customFormat="1" ht="16.8" spans="1:47">
      <c r="A83" s="6"/>
      <c r="B83" s="6"/>
      <c r="C83" s="8">
        <v>7</v>
      </c>
      <c r="D83" s="9">
        <v>17.6181290322581</v>
      </c>
      <c r="E83" s="12">
        <f t="shared" si="78"/>
        <v>16.0934666666667</v>
      </c>
      <c r="F83" s="8" t="s">
        <v>109</v>
      </c>
      <c r="G83" s="6">
        <v>8</v>
      </c>
      <c r="H83" s="11">
        <f t="shared" si="60"/>
        <v>17.6181290322581</v>
      </c>
      <c r="I83" s="11">
        <f t="shared" si="61"/>
        <v>290.768129032258</v>
      </c>
      <c r="J83" s="11">
        <f t="shared" si="62"/>
        <v>0.151086800537938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0.279437099629563</v>
      </c>
      <c r="P83" s="11">
        <f t="shared" si="65"/>
        <v>0.0422192573346317</v>
      </c>
      <c r="Q83" s="15">
        <f t="shared" si="66"/>
        <v>0.00548850345350212</v>
      </c>
      <c r="R83" s="11">
        <f t="shared" si="67"/>
        <v>0.0101740708333333</v>
      </c>
      <c r="S83" s="16">
        <f t="shared" si="68"/>
        <v>0.539459921540957</v>
      </c>
      <c r="T83" s="3">
        <v>0.01</v>
      </c>
      <c r="U83" s="17">
        <f t="shared" si="69"/>
        <v>0.00539459921540957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0.0244945992154096</v>
      </c>
      <c r="AR83" s="24">
        <f t="shared" si="74"/>
        <v>7.82620833333333</v>
      </c>
      <c r="AS83" s="1">
        <f t="shared" si="75"/>
        <v>0.13</v>
      </c>
      <c r="AT83" s="2">
        <f t="shared" si="76"/>
        <v>25.75</v>
      </c>
      <c r="AU83" s="1">
        <f t="shared" si="77"/>
        <v>4299.49185801025</v>
      </c>
    </row>
    <row r="84" s="1" customFormat="1" ht="16.8" spans="1:47">
      <c r="A84" s="6"/>
      <c r="B84" s="6"/>
      <c r="C84" s="8">
        <v>8</v>
      </c>
      <c r="D84" s="9">
        <v>16.9431612903226</v>
      </c>
      <c r="E84" s="12">
        <f t="shared" si="78"/>
        <v>17.6181290322581</v>
      </c>
      <c r="F84" s="8" t="s">
        <v>109</v>
      </c>
      <c r="G84" s="6">
        <v>9</v>
      </c>
      <c r="H84" s="11">
        <f t="shared" si="60"/>
        <v>16.9431612903226</v>
      </c>
      <c r="I84" s="11">
        <f t="shared" si="61"/>
        <v>290.093161290323</v>
      </c>
      <c r="J84" s="11">
        <f t="shared" si="62"/>
        <v>0.139761960194573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0.315479925628264</v>
      </c>
      <c r="P84" s="11">
        <f t="shared" si="65"/>
        <v>0.0440920928078444</v>
      </c>
      <c r="Q84" s="15">
        <f t="shared" si="66"/>
        <v>0.00573197206501978</v>
      </c>
      <c r="R84" s="11">
        <f t="shared" si="67"/>
        <v>0.0101740708333333</v>
      </c>
      <c r="S84" s="16">
        <f t="shared" si="68"/>
        <v>0.563390225890714</v>
      </c>
      <c r="T84" s="3">
        <v>0.01</v>
      </c>
      <c r="U84" s="17">
        <f t="shared" si="69"/>
        <v>0.00563390225890714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0.0207839022589071</v>
      </c>
      <c r="AR84" s="24">
        <f t="shared" si="74"/>
        <v>7.82620833333333</v>
      </c>
      <c r="AS84" s="1">
        <f t="shared" si="75"/>
        <v>0.13</v>
      </c>
      <c r="AT84" s="2">
        <f t="shared" si="76"/>
        <v>25.75</v>
      </c>
      <c r="AU84" s="1">
        <f t="shared" si="77"/>
        <v>3648.1600598566</v>
      </c>
    </row>
    <row r="85" s="1" customFormat="1" ht="16.8" spans="1:47">
      <c r="A85" s="6"/>
      <c r="B85" s="6"/>
      <c r="C85" s="8">
        <v>9</v>
      </c>
      <c r="D85" s="9">
        <v>14.6377666666667</v>
      </c>
      <c r="E85" s="12">
        <f t="shared" si="78"/>
        <v>16.9431612903226</v>
      </c>
      <c r="F85" s="8" t="s">
        <v>109</v>
      </c>
      <c r="G85" s="6">
        <v>10</v>
      </c>
      <c r="H85" s="11">
        <f t="shared" si="60"/>
        <v>14.6377666666667</v>
      </c>
      <c r="I85" s="11">
        <f t="shared" si="61"/>
        <v>287.787766666667</v>
      </c>
      <c r="J85" s="11">
        <f t="shared" si="62"/>
        <v>0.106811457148854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0.349649916153753</v>
      </c>
      <c r="P85" s="11">
        <f t="shared" si="65"/>
        <v>0.037346617036357</v>
      </c>
      <c r="Q85" s="15">
        <f t="shared" si="66"/>
        <v>0.00485506021472641</v>
      </c>
      <c r="R85" s="11">
        <f t="shared" si="67"/>
        <v>0.0101740708333333</v>
      </c>
      <c r="S85" s="16">
        <f t="shared" si="68"/>
        <v>0.477199372233559</v>
      </c>
      <c r="T85" s="3">
        <v>0.01</v>
      </c>
      <c r="U85" s="17">
        <f t="shared" si="69"/>
        <v>0.00477199372233559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0.0163719937223356</v>
      </c>
      <c r="AR85" s="24">
        <f t="shared" si="74"/>
        <v>7.82620833333333</v>
      </c>
      <c r="AS85" s="1">
        <f t="shared" si="75"/>
        <v>0.13</v>
      </c>
      <c r="AT85" s="2">
        <f t="shared" si="76"/>
        <v>25.75</v>
      </c>
      <c r="AU85" s="1">
        <f t="shared" si="77"/>
        <v>2873.74588534984</v>
      </c>
    </row>
    <row r="86" s="1" customFormat="1" ht="16.8" spans="1:47">
      <c r="A86" s="6"/>
      <c r="B86" s="6"/>
      <c r="C86" s="8">
        <v>10</v>
      </c>
      <c r="D86" s="9">
        <v>10.1064193548387</v>
      </c>
      <c r="E86" s="12">
        <f t="shared" si="78"/>
        <v>14.6377666666667</v>
      </c>
      <c r="F86" s="8" t="s">
        <v>109</v>
      </c>
      <c r="G86" s="6">
        <v>11</v>
      </c>
      <c r="H86" s="11">
        <f t="shared" si="60"/>
        <v>10.1064193548387</v>
      </c>
      <c r="I86" s="11">
        <f t="shared" si="61"/>
        <v>283.256419354839</v>
      </c>
      <c r="J86" s="11">
        <f t="shared" si="62"/>
        <v>0.0621669667089795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0.296688134161526</v>
      </c>
      <c r="O86" s="11">
        <f t="shared" si="79"/>
        <v>0.0938772482892031</v>
      </c>
      <c r="P86" s="11">
        <f t="shared" si="65"/>
        <v>0.00583606376912549</v>
      </c>
      <c r="Q86" s="15">
        <f t="shared" si="66"/>
        <v>0.000758688289986314</v>
      </c>
      <c r="R86" s="11">
        <f t="shared" si="67"/>
        <v>0.0101740708333333</v>
      </c>
      <c r="S86" s="16">
        <f t="shared" si="68"/>
        <v>0.0745707694014302</v>
      </c>
      <c r="T86" s="3">
        <v>0.01</v>
      </c>
      <c r="U86" s="17">
        <f t="shared" si="69"/>
        <v>0.000745707694014302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0.0123457076940143</v>
      </c>
      <c r="AR86" s="24">
        <f t="shared" si="74"/>
        <v>7.82620833333333</v>
      </c>
      <c r="AS86" s="1">
        <f t="shared" si="75"/>
        <v>0.13</v>
      </c>
      <c r="AT86" s="2">
        <f t="shared" si="76"/>
        <v>25.75</v>
      </c>
      <c r="AU86" s="1">
        <f t="shared" si="77"/>
        <v>2167.01931903406</v>
      </c>
    </row>
    <row r="87" s="1" customFormat="1" ht="16.8" spans="1:48">
      <c r="A87" s="6"/>
      <c r="B87" s="6"/>
      <c r="C87" s="8">
        <v>11</v>
      </c>
      <c r="D87" s="9">
        <v>0.879333333333333</v>
      </c>
      <c r="E87" s="12">
        <f t="shared" si="78"/>
        <v>10.1064193548387</v>
      </c>
      <c r="F87" s="8" t="s">
        <v>111</v>
      </c>
      <c r="G87" s="6">
        <v>12</v>
      </c>
      <c r="H87" s="11">
        <f t="shared" si="60"/>
        <v>0.879333333333333</v>
      </c>
      <c r="I87" s="11">
        <f t="shared" si="61"/>
        <v>274.029333333333</v>
      </c>
      <c r="J87" s="11">
        <f t="shared" si="62"/>
        <v>0.0195381773898479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0.166303267853411</v>
      </c>
      <c r="P87" s="11">
        <f t="shared" si="65"/>
        <v>0.00324926274783133</v>
      </c>
      <c r="Q87" s="15">
        <f t="shared" si="66"/>
        <v>0.000422404157218072</v>
      </c>
      <c r="R87" s="11">
        <f t="shared" si="67"/>
        <v>0.0101740708333333</v>
      </c>
      <c r="S87" s="16">
        <f t="shared" si="68"/>
        <v>0.0415177134244191</v>
      </c>
      <c r="T87" s="3">
        <v>0.01</v>
      </c>
      <c r="U87" s="17">
        <f t="shared" si="69"/>
        <v>0.000415177134244191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0.0120151771342442</v>
      </c>
      <c r="AR87" s="24">
        <f t="shared" si="74"/>
        <v>7.82620833333333</v>
      </c>
      <c r="AS87" s="1">
        <f t="shared" si="75"/>
        <v>0.13</v>
      </c>
      <c r="AT87" s="2">
        <f t="shared" si="76"/>
        <v>25.75</v>
      </c>
      <c r="AU87" s="1">
        <f t="shared" si="77"/>
        <v>2109.00189902821</v>
      </c>
      <c r="AV87" s="1">
        <f>SUM(AU76:AU87)</f>
        <v>32152.8192005196</v>
      </c>
    </row>
    <row r="88" s="1" customFormat="1" ht="16.8" spans="1:46">
      <c r="A88" s="6"/>
      <c r="B88" s="6"/>
      <c r="C88" s="8">
        <v>12</v>
      </c>
      <c r="D88" s="9">
        <v>-2.44016129032258</v>
      </c>
      <c r="E88" s="12">
        <f t="shared" si="78"/>
        <v>0.879333333333333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-1.83787096774194</v>
      </c>
      <c r="E91" s="8"/>
      <c r="F91" s="8"/>
      <c r="G91" s="6">
        <v>1</v>
      </c>
      <c r="H91" s="11">
        <f t="shared" ref="H91:H102" si="80">E92</f>
        <v>-1.83787096774194</v>
      </c>
      <c r="I91" s="11">
        <f t="shared" ref="I91:I102" si="81">H91+273.15</f>
        <v>271.312129032258</v>
      </c>
      <c r="J91" s="11">
        <f t="shared" ref="J91:J102" si="82">EXP(($C$18*(I91-$C$16))/($C$19*I91*$C$16))</f>
        <v>0.0136879572516386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0.0010391897145444</v>
      </c>
      <c r="Q91" s="15">
        <f t="shared" ref="Q91:Q102" si="86">P91*$B$93</f>
        <v>0.000187054148617993</v>
      </c>
      <c r="R91" s="11">
        <f t="shared" ref="R91:R102" si="87">L91*$B$93</f>
        <v>0.0136656</v>
      </c>
      <c r="S91" s="16">
        <f t="shared" ref="S91:S102" si="88">Q91/R91</f>
        <v>0.0136879572516386</v>
      </c>
      <c r="T91" s="3">
        <v>0.01</v>
      </c>
      <c r="U91" s="17">
        <f t="shared" ref="U91:U102" si="89">S91*T91</f>
        <v>0.000136879572516386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0.0149368795725164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202.5</v>
      </c>
      <c r="AU91" s="1">
        <f t="shared" ref="AU91:AU102" si="96">AT91*10000*AS91*0.67*AR91*AQ91</f>
        <v>27694.1738601375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-2.46203225806452</v>
      </c>
      <c r="E92" s="12">
        <f t="shared" ref="E92:E103" si="97">D91</f>
        <v>-1.83787096774194</v>
      </c>
      <c r="F92" s="8" t="s">
        <v>109</v>
      </c>
      <c r="G92" s="6">
        <v>2</v>
      </c>
      <c r="H92" s="11">
        <f t="shared" si="80"/>
        <v>-2.46203225806452</v>
      </c>
      <c r="I92" s="11">
        <f t="shared" si="81"/>
        <v>270.687967741935</v>
      </c>
      <c r="J92" s="11">
        <f t="shared" si="82"/>
        <v>0.012600861542112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0.150800810285456</v>
      </c>
      <c r="P92" s="11">
        <f t="shared" si="85"/>
        <v>0.00190022013084532</v>
      </c>
      <c r="Q92" s="15">
        <f t="shared" si="86"/>
        <v>0.000342039623552158</v>
      </c>
      <c r="R92" s="11">
        <f t="shared" si="87"/>
        <v>0.0136656</v>
      </c>
      <c r="S92" s="16">
        <f t="shared" si="88"/>
        <v>0.0250292430301017</v>
      </c>
      <c r="T92" s="3">
        <v>0.01</v>
      </c>
      <c r="U92" s="17">
        <f t="shared" si="89"/>
        <v>0.000250292430301017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0.015050292430301</v>
      </c>
      <c r="AR92" s="24">
        <f t="shared" si="93"/>
        <v>7.592</v>
      </c>
      <c r="AS92" s="1">
        <f t="shared" si="94"/>
        <v>0.18</v>
      </c>
      <c r="AT92" s="2">
        <f t="shared" si="95"/>
        <v>202.5</v>
      </c>
      <c r="AU92" s="1">
        <f t="shared" si="96"/>
        <v>27904.4504032544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1.04885714285714</v>
      </c>
      <c r="E93" s="12">
        <f t="shared" si="97"/>
        <v>-2.46203225806452</v>
      </c>
      <c r="F93" s="8" t="s">
        <v>109</v>
      </c>
      <c r="G93" s="6">
        <v>3</v>
      </c>
      <c r="H93" s="11">
        <f t="shared" si="80"/>
        <v>1.04885714285714</v>
      </c>
      <c r="I93" s="11">
        <f t="shared" si="81"/>
        <v>274.198857142857</v>
      </c>
      <c r="J93" s="11">
        <f t="shared" si="82"/>
        <v>0.0199721344622015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0.22482059015461</v>
      </c>
      <c r="P93" s="11">
        <f t="shared" si="85"/>
        <v>0.00449014705643937</v>
      </c>
      <c r="Q93" s="15">
        <f t="shared" si="86"/>
        <v>0.000808226470159086</v>
      </c>
      <c r="R93" s="11">
        <f t="shared" si="87"/>
        <v>0.0136656</v>
      </c>
      <c r="S93" s="16">
        <f t="shared" si="88"/>
        <v>0.0591431382565775</v>
      </c>
      <c r="T93" s="3">
        <v>0.01</v>
      </c>
      <c r="U93" s="17">
        <f t="shared" si="89"/>
        <v>0.000591431382565775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0.0153914313825658</v>
      </c>
      <c r="AR93" s="24">
        <f t="shared" si="93"/>
        <v>7.592</v>
      </c>
      <c r="AS93" s="1">
        <f t="shared" si="94"/>
        <v>0.18</v>
      </c>
      <c r="AT93" s="2">
        <f t="shared" si="95"/>
        <v>202.5</v>
      </c>
      <c r="AU93" s="1">
        <f t="shared" si="96"/>
        <v>28536.9494073883</v>
      </c>
    </row>
    <row r="94" s="1" customFormat="1" ht="16.8" spans="1:47">
      <c r="A94" s="6"/>
      <c r="B94" s="6"/>
      <c r="C94" s="8">
        <v>3</v>
      </c>
      <c r="D94" s="9">
        <v>5.10129032258064</v>
      </c>
      <c r="E94" s="12">
        <f t="shared" si="97"/>
        <v>1.04885714285714</v>
      </c>
      <c r="F94" s="8" t="s">
        <v>109</v>
      </c>
      <c r="G94" s="6">
        <v>4</v>
      </c>
      <c r="H94" s="11">
        <f t="shared" si="80"/>
        <v>5.10129032258064</v>
      </c>
      <c r="I94" s="11">
        <f t="shared" si="81"/>
        <v>278.251290322581</v>
      </c>
      <c r="J94" s="11">
        <f t="shared" si="82"/>
        <v>0.0334985661756453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0.296250443098171</v>
      </c>
      <c r="P94" s="11">
        <f t="shared" si="85"/>
        <v>0.00992396507268833</v>
      </c>
      <c r="Q94" s="15">
        <f t="shared" si="86"/>
        <v>0.0017863137130839</v>
      </c>
      <c r="R94" s="11">
        <f t="shared" si="87"/>
        <v>0.0136656</v>
      </c>
      <c r="S94" s="16">
        <f t="shared" si="88"/>
        <v>0.130716083676084</v>
      </c>
      <c r="T94" s="3">
        <v>0.01</v>
      </c>
      <c r="U94" s="17">
        <f t="shared" si="89"/>
        <v>0.00130716083676084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0.0161071608367608</v>
      </c>
      <c r="AR94" s="24">
        <f t="shared" si="93"/>
        <v>7.592</v>
      </c>
      <c r="AS94" s="1">
        <f t="shared" si="94"/>
        <v>0.18</v>
      </c>
      <c r="AT94" s="2">
        <f t="shared" si="95"/>
        <v>202.5</v>
      </c>
      <c r="AU94" s="1">
        <f t="shared" si="96"/>
        <v>29863.9692742266</v>
      </c>
    </row>
    <row r="95" s="1" customFormat="1" ht="16.8" spans="1:47">
      <c r="A95" s="6"/>
      <c r="B95" s="6"/>
      <c r="C95" s="8">
        <v>4</v>
      </c>
      <c r="D95" s="9">
        <v>8.74786666666667</v>
      </c>
      <c r="E95" s="12">
        <f t="shared" si="97"/>
        <v>5.10129032258064</v>
      </c>
      <c r="F95" s="8" t="s">
        <v>109</v>
      </c>
      <c r="G95" s="6">
        <v>5</v>
      </c>
      <c r="H95" s="11">
        <f t="shared" si="80"/>
        <v>8.74786666666667</v>
      </c>
      <c r="I95" s="11">
        <f t="shared" si="81"/>
        <v>281.897866666667</v>
      </c>
      <c r="J95" s="11">
        <f t="shared" si="82"/>
        <v>0.0526761407528685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0.272010154124208</v>
      </c>
      <c r="O95" s="11">
        <f t="shared" si="98"/>
        <v>0.0902363239012741</v>
      </c>
      <c r="P95" s="11">
        <f t="shared" si="85"/>
        <v>0.00475330129884495</v>
      </c>
      <c r="Q95" s="15">
        <f t="shared" si="86"/>
        <v>0.00085559423379209</v>
      </c>
      <c r="R95" s="11">
        <f t="shared" si="87"/>
        <v>0.0136656</v>
      </c>
      <c r="S95" s="16">
        <f t="shared" si="88"/>
        <v>0.0626093427139745</v>
      </c>
      <c r="T95" s="3">
        <v>0.01</v>
      </c>
      <c r="U95" s="17">
        <f t="shared" si="89"/>
        <v>0.000626093427139745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0.0154260934271397</v>
      </c>
      <c r="AR95" s="24">
        <f t="shared" si="93"/>
        <v>7.592</v>
      </c>
      <c r="AS95" s="1">
        <f t="shared" si="94"/>
        <v>0.18</v>
      </c>
      <c r="AT95" s="2">
        <f t="shared" si="95"/>
        <v>202.5</v>
      </c>
      <c r="AU95" s="1">
        <f t="shared" si="96"/>
        <v>28601.2156206974</v>
      </c>
    </row>
    <row r="96" s="1" customFormat="1" ht="16.8" spans="1:47">
      <c r="A96" s="6"/>
      <c r="B96" s="6"/>
      <c r="C96" s="8">
        <v>5</v>
      </c>
      <c r="D96" s="9">
        <v>12.8</v>
      </c>
      <c r="E96" s="12">
        <f t="shared" si="97"/>
        <v>8.74786666666667</v>
      </c>
      <c r="F96" s="8" t="s">
        <v>111</v>
      </c>
      <c r="G96" s="6">
        <v>6</v>
      </c>
      <c r="H96" s="11">
        <f t="shared" si="80"/>
        <v>12.8</v>
      </c>
      <c r="I96" s="11">
        <f t="shared" si="81"/>
        <v>285.95</v>
      </c>
      <c r="J96" s="11">
        <f t="shared" si="82"/>
        <v>0.0859377383911242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0.161403022602429</v>
      </c>
      <c r="P96" s="11">
        <f t="shared" si="85"/>
        <v>0.0138706107319443</v>
      </c>
      <c r="Q96" s="15">
        <f t="shared" si="86"/>
        <v>0.00249670993174997</v>
      </c>
      <c r="R96" s="11">
        <f t="shared" si="87"/>
        <v>0.0136656</v>
      </c>
      <c r="S96" s="16">
        <f t="shared" si="88"/>
        <v>0.182700352106747</v>
      </c>
      <c r="T96" s="3">
        <v>0.01</v>
      </c>
      <c r="U96" s="17">
        <f t="shared" si="89"/>
        <v>0.00182700352106747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0.0166270035210675</v>
      </c>
      <c r="AR96" s="24">
        <f t="shared" si="93"/>
        <v>7.592</v>
      </c>
      <c r="AS96" s="1">
        <f t="shared" si="94"/>
        <v>0.18</v>
      </c>
      <c r="AT96" s="2">
        <f t="shared" si="95"/>
        <v>202.5</v>
      </c>
      <c r="AU96" s="1">
        <f t="shared" si="96"/>
        <v>30827.7993439018</v>
      </c>
    </row>
    <row r="97" s="1" customFormat="1" ht="16.8" spans="1:47">
      <c r="A97" s="6"/>
      <c r="B97" s="6"/>
      <c r="C97" s="8">
        <v>6</v>
      </c>
      <c r="D97" s="9">
        <v>16.0934666666667</v>
      </c>
      <c r="E97" s="12">
        <f t="shared" si="97"/>
        <v>12.8</v>
      </c>
      <c r="F97" s="8" t="s">
        <v>109</v>
      </c>
      <c r="G97" s="6">
        <v>7</v>
      </c>
      <c r="H97" s="11">
        <f t="shared" si="80"/>
        <v>16.0934666666667</v>
      </c>
      <c r="I97" s="11">
        <f t="shared" si="81"/>
        <v>289.243466666667</v>
      </c>
      <c r="J97" s="11">
        <f t="shared" si="82"/>
        <v>0.126639002489224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0.223452411870485</v>
      </c>
      <c r="P97" s="11">
        <f t="shared" si="85"/>
        <v>0.0282977905430894</v>
      </c>
      <c r="Q97" s="15">
        <f t="shared" si="86"/>
        <v>0.00509360229775609</v>
      </c>
      <c r="R97" s="11">
        <f t="shared" si="87"/>
        <v>0.0136656</v>
      </c>
      <c r="S97" s="16">
        <f t="shared" si="88"/>
        <v>0.372731698407395</v>
      </c>
      <c r="T97" s="3">
        <v>0.01</v>
      </c>
      <c r="U97" s="17">
        <f t="shared" si="89"/>
        <v>0.00372731698407395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0.0308273169840739</v>
      </c>
      <c r="AR97" s="24">
        <f t="shared" si="93"/>
        <v>7.592</v>
      </c>
      <c r="AS97" s="1">
        <f t="shared" si="94"/>
        <v>0.18</v>
      </c>
      <c r="AT97" s="2">
        <f t="shared" si="95"/>
        <v>202.5</v>
      </c>
      <c r="AU97" s="1">
        <f t="shared" si="96"/>
        <v>57156.3205054806</v>
      </c>
    </row>
    <row r="98" s="1" customFormat="1" ht="16.8" spans="1:47">
      <c r="A98" s="6"/>
      <c r="B98" s="6"/>
      <c r="C98" s="8">
        <v>7</v>
      </c>
      <c r="D98" s="9">
        <v>17.6181290322581</v>
      </c>
      <c r="E98" s="12">
        <f t="shared" si="97"/>
        <v>16.0934666666667</v>
      </c>
      <c r="F98" s="8" t="s">
        <v>109</v>
      </c>
      <c r="G98" s="6">
        <v>8</v>
      </c>
      <c r="H98" s="11">
        <f t="shared" si="80"/>
        <v>17.6181290322581</v>
      </c>
      <c r="I98" s="11">
        <f t="shared" si="81"/>
        <v>290.768129032258</v>
      </c>
      <c r="J98" s="11">
        <f t="shared" si="82"/>
        <v>0.151086800537938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0.271074621327396</v>
      </c>
      <c r="P98" s="11">
        <f t="shared" si="85"/>
        <v>0.0409557972433893</v>
      </c>
      <c r="Q98" s="15">
        <f t="shared" si="86"/>
        <v>0.00737204350381008</v>
      </c>
      <c r="R98" s="11">
        <f t="shared" si="87"/>
        <v>0.0136656</v>
      </c>
      <c r="S98" s="16">
        <f t="shared" si="88"/>
        <v>0.539459921540956</v>
      </c>
      <c r="T98" s="3">
        <v>0.01</v>
      </c>
      <c r="U98" s="17">
        <f t="shared" si="89"/>
        <v>0.00539459921540956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0.0324945992154096</v>
      </c>
      <c r="AR98" s="24">
        <f t="shared" si="93"/>
        <v>7.592</v>
      </c>
      <c r="AS98" s="1">
        <f t="shared" si="94"/>
        <v>0.18</v>
      </c>
      <c r="AT98" s="2">
        <f t="shared" si="95"/>
        <v>202.5</v>
      </c>
      <c r="AU98" s="1">
        <f t="shared" si="96"/>
        <v>60247.5956117943</v>
      </c>
    </row>
    <row r="99" s="1" customFormat="1" ht="16.8" spans="1:47">
      <c r="A99" s="6"/>
      <c r="B99" s="6"/>
      <c r="C99" s="8">
        <v>8</v>
      </c>
      <c r="D99" s="9">
        <v>16.9431612903226</v>
      </c>
      <c r="E99" s="12">
        <f t="shared" si="97"/>
        <v>17.6181290322581</v>
      </c>
      <c r="F99" s="8" t="s">
        <v>109</v>
      </c>
      <c r="G99" s="6">
        <v>9</v>
      </c>
      <c r="H99" s="11">
        <f t="shared" si="80"/>
        <v>16.9431612903226</v>
      </c>
      <c r="I99" s="11">
        <f t="shared" si="81"/>
        <v>290.093161290323</v>
      </c>
      <c r="J99" s="11">
        <f t="shared" si="82"/>
        <v>0.139761960194573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0.306038824084006</v>
      </c>
      <c r="P99" s="11">
        <f t="shared" si="85"/>
        <v>0.0427725859496229</v>
      </c>
      <c r="Q99" s="15">
        <f t="shared" si="86"/>
        <v>0.00769906547093213</v>
      </c>
      <c r="R99" s="11">
        <f t="shared" si="87"/>
        <v>0.0136656</v>
      </c>
      <c r="S99" s="16">
        <f t="shared" si="88"/>
        <v>0.563390225890713</v>
      </c>
      <c r="T99" s="3">
        <v>0.01</v>
      </c>
      <c r="U99" s="17">
        <f t="shared" si="89"/>
        <v>0.00563390225890713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0.0302339022589071</v>
      </c>
      <c r="AR99" s="24">
        <f t="shared" si="93"/>
        <v>7.592</v>
      </c>
      <c r="AS99" s="1">
        <f t="shared" si="94"/>
        <v>0.18</v>
      </c>
      <c r="AT99" s="2">
        <f t="shared" si="95"/>
        <v>202.5</v>
      </c>
      <c r="AU99" s="1">
        <f t="shared" si="96"/>
        <v>56056.0819656872</v>
      </c>
    </row>
    <row r="100" s="1" customFormat="1" ht="16.8" spans="1:47">
      <c r="A100" s="6"/>
      <c r="B100" s="6"/>
      <c r="C100" s="8">
        <v>9</v>
      </c>
      <c r="D100" s="9">
        <v>14.6377666666667</v>
      </c>
      <c r="E100" s="12">
        <f t="shared" si="97"/>
        <v>16.9431612903226</v>
      </c>
      <c r="F100" s="8" t="s">
        <v>109</v>
      </c>
      <c r="G100" s="6">
        <v>10</v>
      </c>
      <c r="H100" s="11">
        <f t="shared" si="80"/>
        <v>14.6377666666667</v>
      </c>
      <c r="I100" s="11">
        <f t="shared" si="81"/>
        <v>287.787766666667</v>
      </c>
      <c r="J100" s="11">
        <f t="shared" si="82"/>
        <v>0.106811457148854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0.339186238134383</v>
      </c>
      <c r="P100" s="11">
        <f t="shared" si="85"/>
        <v>0.0362289763399717</v>
      </c>
      <c r="Q100" s="15">
        <f t="shared" si="86"/>
        <v>0.0065212157411949</v>
      </c>
      <c r="R100" s="11">
        <f t="shared" si="87"/>
        <v>0.0136656</v>
      </c>
      <c r="S100" s="16">
        <f t="shared" si="88"/>
        <v>0.477199372233558</v>
      </c>
      <c r="T100" s="3">
        <v>0.01</v>
      </c>
      <c r="U100" s="17">
        <f t="shared" si="89"/>
        <v>0.00477199372233558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0.0195719937223356</v>
      </c>
      <c r="AR100" s="24">
        <f t="shared" si="93"/>
        <v>7.592</v>
      </c>
      <c r="AS100" s="1">
        <f t="shared" si="94"/>
        <v>0.18</v>
      </c>
      <c r="AT100" s="2">
        <f t="shared" si="95"/>
        <v>202.5</v>
      </c>
      <c r="AU100" s="1">
        <f t="shared" si="96"/>
        <v>36288.0476008662</v>
      </c>
    </row>
    <row r="101" s="1" customFormat="1" ht="16.8" spans="1:47">
      <c r="A101" s="6"/>
      <c r="B101" s="6"/>
      <c r="C101" s="8">
        <v>10</v>
      </c>
      <c r="D101" s="9">
        <v>10.1064193548387</v>
      </c>
      <c r="E101" s="12">
        <f t="shared" si="97"/>
        <v>14.6377666666667</v>
      </c>
      <c r="F101" s="8" t="s">
        <v>109</v>
      </c>
      <c r="G101" s="6">
        <v>11</v>
      </c>
      <c r="H101" s="11">
        <f t="shared" si="80"/>
        <v>10.1064193548387</v>
      </c>
      <c r="I101" s="11">
        <f t="shared" si="81"/>
        <v>283.256419354839</v>
      </c>
      <c r="J101" s="11">
        <f t="shared" si="82"/>
        <v>0.0621669667089795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0.287809398704691</v>
      </c>
      <c r="O101" s="11">
        <f t="shared" si="98"/>
        <v>0.0910678630897206</v>
      </c>
      <c r="P101" s="11">
        <f t="shared" si="85"/>
        <v>0.00566141281295656</v>
      </c>
      <c r="Q101" s="15">
        <f t="shared" si="86"/>
        <v>0.00101905430633218</v>
      </c>
      <c r="R101" s="11">
        <f t="shared" si="87"/>
        <v>0.0136656</v>
      </c>
      <c r="S101" s="16">
        <f t="shared" si="88"/>
        <v>0.07457076940143</v>
      </c>
      <c r="T101" s="3">
        <v>0.01</v>
      </c>
      <c r="U101" s="17">
        <f t="shared" si="89"/>
        <v>0.0007457076940143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0.0155457076940143</v>
      </c>
      <c r="AR101" s="24">
        <f t="shared" si="93"/>
        <v>7.592</v>
      </c>
      <c r="AS101" s="1">
        <f t="shared" si="94"/>
        <v>0.18</v>
      </c>
      <c r="AT101" s="2">
        <f t="shared" si="95"/>
        <v>202.5</v>
      </c>
      <c r="AU101" s="1">
        <f t="shared" si="96"/>
        <v>28822.9900741162</v>
      </c>
    </row>
    <row r="102" s="1" customFormat="1" ht="16.8" spans="1:48">
      <c r="A102" s="6"/>
      <c r="B102" s="6"/>
      <c r="C102" s="8">
        <v>11</v>
      </c>
      <c r="D102" s="9">
        <v>0.879333333333333</v>
      </c>
      <c r="E102" s="12">
        <f t="shared" si="97"/>
        <v>10.1064193548387</v>
      </c>
      <c r="F102" s="8" t="s">
        <v>111</v>
      </c>
      <c r="G102" s="6">
        <v>12</v>
      </c>
      <c r="H102" s="11">
        <f t="shared" si="80"/>
        <v>0.879333333333333</v>
      </c>
      <c r="I102" s="11">
        <f t="shared" si="81"/>
        <v>274.029333333333</v>
      </c>
      <c r="J102" s="11">
        <f t="shared" si="82"/>
        <v>0.0195381773898479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0.161326450276764</v>
      </c>
      <c r="P102" s="11">
        <f t="shared" si="85"/>
        <v>0.00315202480318189</v>
      </c>
      <c r="Q102" s="15">
        <f t="shared" si="86"/>
        <v>0.000567364464572739</v>
      </c>
      <c r="R102" s="11">
        <f t="shared" si="87"/>
        <v>0.0136656</v>
      </c>
      <c r="S102" s="16">
        <f t="shared" si="88"/>
        <v>0.0415177134244189</v>
      </c>
      <c r="T102" s="3">
        <v>0.01</v>
      </c>
      <c r="U102" s="17">
        <f t="shared" si="89"/>
        <v>0.000415177134244189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0.0152151771342442</v>
      </c>
      <c r="AR102" s="24">
        <f t="shared" si="93"/>
        <v>7.592</v>
      </c>
      <c r="AS102" s="1">
        <f t="shared" si="94"/>
        <v>0.18</v>
      </c>
      <c r="AT102" s="2">
        <f t="shared" si="95"/>
        <v>202.5</v>
      </c>
      <c r="AU102" s="1">
        <f t="shared" si="96"/>
        <v>28210.1598813091</v>
      </c>
      <c r="AV102" s="1">
        <f>SUM(AU91:AU102)</f>
        <v>440209.75354886</v>
      </c>
    </row>
    <row r="103" s="1" customFormat="1" ht="16.8" spans="1:46">
      <c r="A103" s="6"/>
      <c r="B103" s="6"/>
      <c r="C103" s="8">
        <v>12</v>
      </c>
      <c r="D103" s="9">
        <v>-2.44016129032258</v>
      </c>
      <c r="E103" s="12">
        <f t="shared" si="97"/>
        <v>0.879333333333333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108.2955</v>
      </c>
      <c r="C107" s="8" t="s">
        <v>108</v>
      </c>
      <c r="D107" s="9">
        <v>-1.83787096774194</v>
      </c>
      <c r="E107" s="8"/>
      <c r="F107" s="8"/>
      <c r="G107" s="6">
        <v>1</v>
      </c>
      <c r="H107" s="11">
        <f t="shared" ref="H107:H118" si="99">E108</f>
        <v>-1.83787096774194</v>
      </c>
      <c r="I107" s="11">
        <f t="shared" ref="I107:I118" si="100">H107+273.15</f>
        <v>271.312129032258</v>
      </c>
      <c r="J107" s="11">
        <f t="shared" ref="J107:J118" si="101">EXP(($C$18*(I107-$C$16))/($C$19*I107*$C$16))</f>
        <v>0.0136879572516386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0.0333527439272587</v>
      </c>
      <c r="Q107" s="15">
        <f t="shared" ref="Q107:Q118" si="105">P107*$B$109</f>
        <v>0.0150087347672664</v>
      </c>
      <c r="R107" s="11">
        <f t="shared" ref="R107:R118" si="106">L107*$B$109</f>
        <v>1.0964919375</v>
      </c>
      <c r="S107" s="16">
        <f t="shared" ref="S107:S118" si="107">Q107/R107</f>
        <v>0.0136879572516386</v>
      </c>
      <c r="T107" s="3">
        <v>0.27</v>
      </c>
      <c r="U107" s="17">
        <f t="shared" ref="U107:U118" si="108">S107*T107</f>
        <v>0.00369574845794243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0.22751426816007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708.333333333333</v>
      </c>
      <c r="AF107" s="1">
        <f t="shared" ref="AF107:AF118" si="113">AE107*10000*AC107*AB107</f>
        <v>14543719.2454163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-2.46203225806452</v>
      </c>
      <c r="E108" s="12">
        <f t="shared" ref="E108:E119" si="114">D107</f>
        <v>-1.83787096774194</v>
      </c>
      <c r="F108" s="8" t="s">
        <v>109</v>
      </c>
      <c r="G108" s="6">
        <v>2</v>
      </c>
      <c r="H108" s="11">
        <f t="shared" si="99"/>
        <v>-2.46203225806452</v>
      </c>
      <c r="I108" s="11">
        <f t="shared" si="100"/>
        <v>270.687967741935</v>
      </c>
      <c r="J108" s="11">
        <f t="shared" si="101"/>
        <v>0.012600861542112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4.83994475607274</v>
      </c>
      <c r="P108" s="11">
        <f t="shared" si="104"/>
        <v>0.0609874737427436</v>
      </c>
      <c r="Q108" s="15">
        <f t="shared" si="105"/>
        <v>0.0274443631842346</v>
      </c>
      <c r="R108" s="11">
        <f t="shared" si="106"/>
        <v>1.0964919375</v>
      </c>
      <c r="S108" s="16">
        <f t="shared" si="107"/>
        <v>0.0250292430301017</v>
      </c>
      <c r="T108" s="3">
        <v>0.27</v>
      </c>
      <c r="U108" s="17">
        <f t="shared" si="108"/>
        <v>0.00675789561812747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0.228437505528865</v>
      </c>
      <c r="AC108" s="24">
        <f t="shared" si="110"/>
        <v>9.024625</v>
      </c>
      <c r="AD108" s="1">
        <f t="shared" si="111"/>
        <v>0.45</v>
      </c>
      <c r="AE108" s="25">
        <f t="shared" si="112"/>
        <v>708.333333333333</v>
      </c>
      <c r="AF108" s="1">
        <f t="shared" si="113"/>
        <v>14602736.6652785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0.45</v>
      </c>
      <c r="C109" s="8">
        <v>2</v>
      </c>
      <c r="D109" s="9">
        <v>1.04885714285714</v>
      </c>
      <c r="E109" s="12">
        <f t="shared" si="114"/>
        <v>-2.46203225806452</v>
      </c>
      <c r="F109" s="8" t="s">
        <v>109</v>
      </c>
      <c r="G109" s="6">
        <v>3</v>
      </c>
      <c r="H109" s="11">
        <f t="shared" si="99"/>
        <v>1.04885714285714</v>
      </c>
      <c r="I109" s="11">
        <f t="shared" si="100"/>
        <v>274.198857142857</v>
      </c>
      <c r="J109" s="11">
        <f t="shared" si="101"/>
        <v>0.0199721344622015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7.21560603233</v>
      </c>
      <c r="P109" s="11">
        <f t="shared" si="104"/>
        <v>0.144111053903967</v>
      </c>
      <c r="Q109" s="15">
        <f t="shared" si="105"/>
        <v>0.0648499742567851</v>
      </c>
      <c r="R109" s="11">
        <f t="shared" si="106"/>
        <v>1.0964919375</v>
      </c>
      <c r="S109" s="16">
        <f t="shared" si="107"/>
        <v>0.0591431382565775</v>
      </c>
      <c r="T109" s="3">
        <v>0.27</v>
      </c>
      <c r="U109" s="17">
        <f t="shared" si="108"/>
        <v>0.0159686473292759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0.231214547169777</v>
      </c>
      <c r="AC109" s="24">
        <f t="shared" si="110"/>
        <v>9.024625</v>
      </c>
      <c r="AD109" s="1">
        <f t="shared" si="111"/>
        <v>0.45</v>
      </c>
      <c r="AE109" s="25">
        <f t="shared" si="112"/>
        <v>708.333333333333</v>
      </c>
      <c r="AF109" s="1">
        <f t="shared" si="113"/>
        <v>14780257.4611603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5.10129032258064</v>
      </c>
      <c r="E110" s="12">
        <f t="shared" si="114"/>
        <v>1.04885714285714</v>
      </c>
      <c r="F110" s="8" t="s">
        <v>109</v>
      </c>
      <c r="G110" s="6">
        <v>4</v>
      </c>
      <c r="H110" s="11">
        <f t="shared" si="99"/>
        <v>5.10129032258064</v>
      </c>
      <c r="I110" s="11">
        <f t="shared" si="100"/>
        <v>278.251290322581</v>
      </c>
      <c r="J110" s="11">
        <f t="shared" si="101"/>
        <v>0.0334985661756453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9.50814372842603</v>
      </c>
      <c r="P110" s="11">
        <f t="shared" si="104"/>
        <v>0.318509181894226</v>
      </c>
      <c r="Q110" s="15">
        <f t="shared" si="105"/>
        <v>0.143329131852402</v>
      </c>
      <c r="R110" s="11">
        <f t="shared" si="106"/>
        <v>1.0964919375</v>
      </c>
      <c r="S110" s="16">
        <f t="shared" si="107"/>
        <v>0.130716083676084</v>
      </c>
      <c r="T110" s="3">
        <v>0.27</v>
      </c>
      <c r="U110" s="17">
        <f t="shared" si="108"/>
        <v>0.0352933425925428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0.237040942791652</v>
      </c>
      <c r="AC110" s="24">
        <f t="shared" si="110"/>
        <v>9.024625</v>
      </c>
      <c r="AD110" s="1">
        <f t="shared" si="111"/>
        <v>0.45</v>
      </c>
      <c r="AE110" s="25">
        <f t="shared" si="112"/>
        <v>708.333333333333</v>
      </c>
      <c r="AF110" s="1">
        <f t="shared" si="113"/>
        <v>15152706.4632495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8.74786666666667</v>
      </c>
      <c r="E111" s="12">
        <f t="shared" si="114"/>
        <v>5.10129032258064</v>
      </c>
      <c r="F111" s="8" t="s">
        <v>109</v>
      </c>
      <c r="G111" s="6">
        <v>5</v>
      </c>
      <c r="H111" s="11">
        <f t="shared" si="99"/>
        <v>8.74786666666667</v>
      </c>
      <c r="I111" s="11">
        <f t="shared" si="100"/>
        <v>281.897866666667</v>
      </c>
      <c r="J111" s="11">
        <f t="shared" si="101"/>
        <v>0.0526761407528685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8.73015281920521</v>
      </c>
      <c r="O111" s="11">
        <f t="shared" si="115"/>
        <v>2.89613047732659</v>
      </c>
      <c r="P111" s="11">
        <f t="shared" si="104"/>
        <v>0.152556976662328</v>
      </c>
      <c r="Q111" s="15">
        <f t="shared" si="105"/>
        <v>0.0686506394980474</v>
      </c>
      <c r="R111" s="11">
        <f t="shared" si="106"/>
        <v>1.0964919375</v>
      </c>
      <c r="S111" s="16">
        <f t="shared" si="107"/>
        <v>0.0626093427139745</v>
      </c>
      <c r="T111" s="3">
        <v>0.27</v>
      </c>
      <c r="U111" s="17">
        <f t="shared" si="108"/>
        <v>0.0169045225327731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0.231496713543631</v>
      </c>
      <c r="AC111" s="24">
        <f t="shared" si="110"/>
        <v>9.024625</v>
      </c>
      <c r="AD111" s="1">
        <f t="shared" si="111"/>
        <v>0.45</v>
      </c>
      <c r="AE111" s="25">
        <f t="shared" si="112"/>
        <v>708.333333333333</v>
      </c>
      <c r="AF111" s="1">
        <f t="shared" si="113"/>
        <v>14798294.7849511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12.8</v>
      </c>
      <c r="E112" s="12">
        <f t="shared" si="114"/>
        <v>8.74786666666667</v>
      </c>
      <c r="F112" s="8" t="s">
        <v>111</v>
      </c>
      <c r="G112" s="6">
        <v>6</v>
      </c>
      <c r="H112" s="11">
        <f t="shared" si="99"/>
        <v>12.8</v>
      </c>
      <c r="I112" s="11">
        <f t="shared" si="100"/>
        <v>285.95</v>
      </c>
      <c r="J112" s="11">
        <f t="shared" si="101"/>
        <v>0.0859377383911242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5.18022225066426</v>
      </c>
      <c r="P112" s="11">
        <f t="shared" si="104"/>
        <v>0.445176584585466</v>
      </c>
      <c r="Q112" s="15">
        <f t="shared" si="105"/>
        <v>0.20032946306346</v>
      </c>
      <c r="R112" s="11">
        <f t="shared" si="106"/>
        <v>1.0964919375</v>
      </c>
      <c r="S112" s="16">
        <f t="shared" si="107"/>
        <v>0.182700352106747</v>
      </c>
      <c r="T112" s="3">
        <v>0.27</v>
      </c>
      <c r="U112" s="17">
        <f t="shared" si="108"/>
        <v>0.0493290950688218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0.24127272216325</v>
      </c>
      <c r="AC112" s="24">
        <f t="shared" si="110"/>
        <v>9.024625</v>
      </c>
      <c r="AD112" s="1">
        <f t="shared" si="111"/>
        <v>0.45</v>
      </c>
      <c r="AE112" s="25">
        <f t="shared" si="112"/>
        <v>708.333333333333</v>
      </c>
      <c r="AF112" s="1">
        <f t="shared" si="113"/>
        <v>15423220.535122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16.0934666666667</v>
      </c>
      <c r="E113" s="12">
        <f t="shared" si="114"/>
        <v>12.8</v>
      </c>
      <c r="F113" s="8" t="s">
        <v>109</v>
      </c>
      <c r="G113" s="6">
        <v>7</v>
      </c>
      <c r="H113" s="11">
        <f t="shared" si="99"/>
        <v>16.0934666666667</v>
      </c>
      <c r="I113" s="11">
        <f t="shared" si="100"/>
        <v>289.243466666667</v>
      </c>
      <c r="J113" s="11">
        <f t="shared" si="101"/>
        <v>0.126639002489224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7.1716944160788</v>
      </c>
      <c r="P113" s="11">
        <f t="shared" si="104"/>
        <v>0.908216227009755</v>
      </c>
      <c r="Q113" s="15">
        <f t="shared" si="105"/>
        <v>0.40869730215439</v>
      </c>
      <c r="R113" s="11">
        <f t="shared" si="106"/>
        <v>1.0964919375</v>
      </c>
      <c r="S113" s="16">
        <f t="shared" si="107"/>
        <v>0.372731698407395</v>
      </c>
      <c r="T113" s="3">
        <v>0.27</v>
      </c>
      <c r="U113" s="17">
        <f t="shared" si="108"/>
        <v>0.100637558569997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0.305542223908854</v>
      </c>
      <c r="AC113" s="24">
        <f t="shared" si="110"/>
        <v>9.024625</v>
      </c>
      <c r="AD113" s="1">
        <f t="shared" si="111"/>
        <v>0.45</v>
      </c>
      <c r="AE113" s="25">
        <f t="shared" si="112"/>
        <v>708.333333333333</v>
      </c>
      <c r="AF113" s="1">
        <f t="shared" si="113"/>
        <v>19531611.613141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17.6181290322581</v>
      </c>
      <c r="E114" s="12">
        <f t="shared" si="114"/>
        <v>16.0934666666667</v>
      </c>
      <c r="F114" s="8" t="s">
        <v>109</v>
      </c>
      <c r="G114" s="6">
        <v>8</v>
      </c>
      <c r="H114" s="11">
        <f t="shared" si="99"/>
        <v>17.6181290322581</v>
      </c>
      <c r="I114" s="11">
        <f t="shared" si="100"/>
        <v>290.768129032258</v>
      </c>
      <c r="J114" s="11">
        <f t="shared" si="101"/>
        <v>0.151086800537938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8.70012693906904</v>
      </c>
      <c r="P114" s="11">
        <f t="shared" si="104"/>
        <v>1.31447434349787</v>
      </c>
      <c r="Q114" s="15">
        <f t="shared" si="105"/>
        <v>0.59151345457404</v>
      </c>
      <c r="R114" s="11">
        <f t="shared" si="106"/>
        <v>1.0964919375</v>
      </c>
      <c r="S114" s="16">
        <f t="shared" si="107"/>
        <v>0.539459921540955</v>
      </c>
      <c r="T114" s="3">
        <v>0.27</v>
      </c>
      <c r="U114" s="17">
        <f t="shared" si="108"/>
        <v>0.145654178816058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0.319114734913041</v>
      </c>
      <c r="AC114" s="24">
        <f t="shared" si="110"/>
        <v>9.024625</v>
      </c>
      <c r="AD114" s="1">
        <f t="shared" si="111"/>
        <v>0.45</v>
      </c>
      <c r="AE114" s="25">
        <f t="shared" si="112"/>
        <v>708.333333333333</v>
      </c>
      <c r="AF114" s="1">
        <f t="shared" si="113"/>
        <v>20399226.6031659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16.9431612903226</v>
      </c>
      <c r="E115" s="12">
        <f t="shared" si="114"/>
        <v>17.6181290322581</v>
      </c>
      <c r="F115" s="8" t="s">
        <v>109</v>
      </c>
      <c r="G115" s="6">
        <v>9</v>
      </c>
      <c r="H115" s="11">
        <f t="shared" si="99"/>
        <v>16.9431612903226</v>
      </c>
      <c r="I115" s="11">
        <f t="shared" si="100"/>
        <v>290.093161290323</v>
      </c>
      <c r="J115" s="11">
        <f t="shared" si="101"/>
        <v>0.139761960194573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9.82230134557117</v>
      </c>
      <c r="P115" s="11">
        <f t="shared" si="104"/>
        <v>1.37278408967882</v>
      </c>
      <c r="Q115" s="15">
        <f t="shared" si="105"/>
        <v>0.61775284035547</v>
      </c>
      <c r="R115" s="11">
        <f t="shared" si="106"/>
        <v>1.0964919375</v>
      </c>
      <c r="S115" s="16">
        <f t="shared" si="107"/>
        <v>0.563390225890713</v>
      </c>
      <c r="T115" s="3">
        <v>0.27</v>
      </c>
      <c r="U115" s="17">
        <f t="shared" si="108"/>
        <v>0.152115360990492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0.321062781338633</v>
      </c>
      <c r="AC115" s="24">
        <f t="shared" si="110"/>
        <v>9.024625</v>
      </c>
      <c r="AD115" s="1">
        <f t="shared" si="111"/>
        <v>0.45</v>
      </c>
      <c r="AE115" s="25">
        <f t="shared" si="112"/>
        <v>708.333333333333</v>
      </c>
      <c r="AF115" s="1">
        <f t="shared" si="113"/>
        <v>20523754.3548536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14.6377666666667</v>
      </c>
      <c r="E116" s="12">
        <f t="shared" si="114"/>
        <v>16.9431612903226</v>
      </c>
      <c r="F116" s="8" t="s">
        <v>109</v>
      </c>
      <c r="G116" s="6">
        <v>10</v>
      </c>
      <c r="H116" s="11">
        <f t="shared" si="99"/>
        <v>14.6377666666667</v>
      </c>
      <c r="I116" s="11">
        <f t="shared" si="100"/>
        <v>287.787766666667</v>
      </c>
      <c r="J116" s="11">
        <f t="shared" si="101"/>
        <v>0.106811457148854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10.8861660058923</v>
      </c>
      <c r="P116" s="11">
        <f t="shared" si="104"/>
        <v>1.16276725385368</v>
      </c>
      <c r="Q116" s="15">
        <f t="shared" si="105"/>
        <v>0.523245264234157</v>
      </c>
      <c r="R116" s="11">
        <f t="shared" si="106"/>
        <v>1.0964919375</v>
      </c>
      <c r="S116" s="16">
        <f t="shared" si="107"/>
        <v>0.477199372233557</v>
      </c>
      <c r="T116" s="3">
        <v>0.27</v>
      </c>
      <c r="U116" s="17">
        <f t="shared" si="108"/>
        <v>0.128843830503061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0.265246414896673</v>
      </c>
      <c r="AC116" s="24">
        <f t="shared" si="110"/>
        <v>9.024625</v>
      </c>
      <c r="AD116" s="1">
        <f t="shared" si="111"/>
        <v>0.45</v>
      </c>
      <c r="AE116" s="25">
        <f t="shared" si="112"/>
        <v>708.333333333333</v>
      </c>
      <c r="AF116" s="1">
        <f t="shared" si="113"/>
        <v>16955725.108178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10.1064193548387</v>
      </c>
      <c r="E117" s="12">
        <f t="shared" si="114"/>
        <v>14.6377666666667</v>
      </c>
      <c r="F117" s="8" t="s">
        <v>109</v>
      </c>
      <c r="G117" s="6">
        <v>11</v>
      </c>
      <c r="H117" s="11">
        <f t="shared" si="99"/>
        <v>10.1064193548387</v>
      </c>
      <c r="I117" s="11">
        <f t="shared" si="100"/>
        <v>283.256419354839</v>
      </c>
      <c r="J117" s="11">
        <f t="shared" si="101"/>
        <v>0.0621669667089795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9.23722881443673</v>
      </c>
      <c r="O117" s="11">
        <f t="shared" si="115"/>
        <v>2.92281868760193</v>
      </c>
      <c r="P117" s="11">
        <f t="shared" si="104"/>
        <v>0.181702772048533</v>
      </c>
      <c r="Q117" s="15">
        <f t="shared" si="105"/>
        <v>0.0817662474218396</v>
      </c>
      <c r="R117" s="11">
        <f t="shared" si="106"/>
        <v>1.0964919375</v>
      </c>
      <c r="S117" s="16">
        <f t="shared" si="107"/>
        <v>0.07457076940143</v>
      </c>
      <c r="T117" s="3">
        <v>0.27</v>
      </c>
      <c r="U117" s="17">
        <f t="shared" si="108"/>
        <v>0.0201341077383861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0.232470433483123</v>
      </c>
      <c r="AC117" s="24">
        <f t="shared" si="110"/>
        <v>9.024625</v>
      </c>
      <c r="AD117" s="1">
        <f t="shared" si="111"/>
        <v>0.45</v>
      </c>
      <c r="AE117" s="25">
        <f t="shared" si="112"/>
        <v>708.333333333333</v>
      </c>
      <c r="AF117" s="1">
        <f t="shared" si="113"/>
        <v>14860539.2742228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0.879333333333333</v>
      </c>
      <c r="E118" s="12">
        <f t="shared" si="114"/>
        <v>10.1064193548387</v>
      </c>
      <c r="F118" s="8" t="s">
        <v>111</v>
      </c>
      <c r="G118" s="6">
        <v>12</v>
      </c>
      <c r="H118" s="11">
        <f t="shared" si="99"/>
        <v>0.879333333333333</v>
      </c>
      <c r="I118" s="11">
        <f t="shared" si="100"/>
        <v>274.029333333333</v>
      </c>
      <c r="J118" s="11">
        <f t="shared" si="101"/>
        <v>0.0195381773898479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5.1777646655534</v>
      </c>
      <c r="P118" s="11">
        <f t="shared" si="104"/>
        <v>0.101164084518469</v>
      </c>
      <c r="Q118" s="15">
        <f t="shared" si="105"/>
        <v>0.0455238380333109</v>
      </c>
      <c r="R118" s="11">
        <f t="shared" si="106"/>
        <v>1.0964919375</v>
      </c>
      <c r="S118" s="16">
        <f t="shared" si="107"/>
        <v>0.0415177134244189</v>
      </c>
      <c r="T118" s="3">
        <v>0.27</v>
      </c>
      <c r="U118" s="17">
        <f t="shared" si="108"/>
        <v>0.0112097826245931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0.229779749461315</v>
      </c>
      <c r="AC118" s="24">
        <f t="shared" si="110"/>
        <v>9.024625</v>
      </c>
      <c r="AD118" s="1">
        <f t="shared" si="111"/>
        <v>0.45</v>
      </c>
      <c r="AE118" s="25">
        <f t="shared" si="112"/>
        <v>708.333333333333</v>
      </c>
      <c r="AF118" s="1">
        <f t="shared" si="113"/>
        <v>14688538.8396664</v>
      </c>
      <c r="AG118" s="1">
        <f>SUM(AF107:AF118)</f>
        <v>196260330.948406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-2.44016129032258</v>
      </c>
      <c r="E119" s="12">
        <f t="shared" si="114"/>
        <v>0.879333333333333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-1.83787096774194</v>
      </c>
      <c r="E123" s="8"/>
      <c r="F123" s="8"/>
      <c r="G123" s="6">
        <v>1</v>
      </c>
      <c r="H123" s="11">
        <f t="shared" ref="H123:H134" si="116">E124</f>
        <v>-1.83787096774194</v>
      </c>
      <c r="I123" s="11">
        <f t="shared" ref="I123:I134" si="117">H123+273.15</f>
        <v>271.312129032258</v>
      </c>
      <c r="J123" s="11">
        <f t="shared" ref="J123:J134" si="118">EXP(($C$18*(I123-$C$16))/($C$19*I123*$C$16))</f>
        <v>0.0136879572516386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0.00713443707869908</v>
      </c>
      <c r="Q123" s="15">
        <f t="shared" ref="Q123:Q134" si="122">P123*$B$125</f>
        <v>0.00214033112360972</v>
      </c>
      <c r="R123" s="11">
        <f t="shared" ref="R123:R134" si="123">L123*$B$125</f>
        <v>0.156366</v>
      </c>
      <c r="S123" s="16">
        <f t="shared" ref="S123:S134" si="124">Q123/R123</f>
        <v>0.0136879572516386</v>
      </c>
      <c r="T123" s="3">
        <v>0.01</v>
      </c>
      <c r="U123" s="17">
        <f t="shared" ref="U123:U134" si="125">S123*T123</f>
        <v>0.000136879572516386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0.00562687957251639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16.3</v>
      </c>
      <c r="AX123" s="1">
        <f t="shared" ref="AX123:AX134" si="132">AW123*10000*AV123*0.67*AU123*AT123</f>
        <v>9608.87080414942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-2.46203225806452</v>
      </c>
      <c r="E124" s="12">
        <f t="shared" ref="E124:E135" si="133">D123</f>
        <v>-1.83787096774194</v>
      </c>
      <c r="F124" s="8" t="s">
        <v>109</v>
      </c>
      <c r="G124" s="6">
        <v>2</v>
      </c>
      <c r="H124" s="11">
        <f t="shared" si="116"/>
        <v>-2.46203225806452</v>
      </c>
      <c r="I124" s="11">
        <f t="shared" si="117"/>
        <v>270.687967741935</v>
      </c>
      <c r="J124" s="11">
        <f t="shared" si="118"/>
        <v>0.012600861542112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1.0353055629213</v>
      </c>
      <c r="P124" s="11">
        <f t="shared" si="121"/>
        <v>0.0130457420521496</v>
      </c>
      <c r="Q124" s="15">
        <f t="shared" si="122"/>
        <v>0.00391372261564489</v>
      </c>
      <c r="R124" s="11">
        <f t="shared" si="123"/>
        <v>0.156366</v>
      </c>
      <c r="S124" s="16">
        <f t="shared" si="124"/>
        <v>0.0250292430301017</v>
      </c>
      <c r="T124" s="3">
        <v>0.01</v>
      </c>
      <c r="U124" s="17">
        <f t="shared" si="125"/>
        <v>0.000250292430301017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0.00574029243030102</v>
      </c>
      <c r="AU124" s="24">
        <f t="shared" si="129"/>
        <v>52.122</v>
      </c>
      <c r="AV124" s="1">
        <f t="shared" si="130"/>
        <v>0.3</v>
      </c>
      <c r="AW124" s="2">
        <f t="shared" si="131"/>
        <v>16.3</v>
      </c>
      <c r="AX124" s="1">
        <f t="shared" si="132"/>
        <v>9802.54288899458</v>
      </c>
    </row>
    <row r="125" s="1" customFormat="1" ht="16.8" spans="1:50">
      <c r="A125" s="6" t="s">
        <v>72</v>
      </c>
      <c r="B125" s="6">
        <f>G10</f>
        <v>0.3</v>
      </c>
      <c r="C125" s="8">
        <v>2</v>
      </c>
      <c r="D125" s="9">
        <v>1.04885714285714</v>
      </c>
      <c r="E125" s="12">
        <f t="shared" si="133"/>
        <v>-2.46203225806452</v>
      </c>
      <c r="F125" s="8" t="s">
        <v>109</v>
      </c>
      <c r="G125" s="6">
        <v>3</v>
      </c>
      <c r="H125" s="11">
        <f t="shared" si="116"/>
        <v>1.04885714285714</v>
      </c>
      <c r="I125" s="11">
        <f t="shared" si="117"/>
        <v>274.198857142857</v>
      </c>
      <c r="J125" s="11">
        <f t="shared" si="118"/>
        <v>0.0199721344622015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1.54347982086915</v>
      </c>
      <c r="P125" s="11">
        <f t="shared" si="121"/>
        <v>0.0308265865220933</v>
      </c>
      <c r="Q125" s="15">
        <f t="shared" si="122"/>
        <v>0.009247975956628</v>
      </c>
      <c r="R125" s="11">
        <f t="shared" si="123"/>
        <v>0.156366</v>
      </c>
      <c r="S125" s="16">
        <f t="shared" si="124"/>
        <v>0.0591431382565775</v>
      </c>
      <c r="T125" s="3">
        <v>0.01</v>
      </c>
      <c r="U125" s="17">
        <f t="shared" si="125"/>
        <v>0.000591431382565775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0.00608143138256578</v>
      </c>
      <c r="AU125" s="24">
        <f t="shared" si="129"/>
        <v>52.122</v>
      </c>
      <c r="AV125" s="1">
        <f t="shared" si="130"/>
        <v>0.3</v>
      </c>
      <c r="AW125" s="2">
        <f t="shared" si="131"/>
        <v>16.3</v>
      </c>
      <c r="AX125" s="1">
        <f t="shared" si="132"/>
        <v>10385.0966963634</v>
      </c>
    </row>
    <row r="126" s="1" customFormat="1" ht="16.8" spans="1:50">
      <c r="A126" s="6"/>
      <c r="B126" s="6"/>
      <c r="C126" s="8">
        <v>3</v>
      </c>
      <c r="D126" s="9">
        <v>5.10129032258064</v>
      </c>
      <c r="E126" s="12">
        <f t="shared" si="133"/>
        <v>1.04885714285714</v>
      </c>
      <c r="F126" s="8" t="s">
        <v>109</v>
      </c>
      <c r="G126" s="6">
        <v>4</v>
      </c>
      <c r="H126" s="11">
        <f t="shared" si="116"/>
        <v>5.10129032258064</v>
      </c>
      <c r="I126" s="11">
        <f t="shared" si="117"/>
        <v>278.251290322581</v>
      </c>
      <c r="J126" s="11">
        <f t="shared" si="118"/>
        <v>0.0334985661756453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2.03387323434706</v>
      </c>
      <c r="P126" s="11">
        <f t="shared" si="121"/>
        <v>0.0681318371336487</v>
      </c>
      <c r="Q126" s="15">
        <f t="shared" si="122"/>
        <v>0.0204395511400946</v>
      </c>
      <c r="R126" s="11">
        <f t="shared" si="123"/>
        <v>0.156366</v>
      </c>
      <c r="S126" s="16">
        <f t="shared" si="124"/>
        <v>0.130716083676084</v>
      </c>
      <c r="T126" s="3">
        <v>0.01</v>
      </c>
      <c r="U126" s="17">
        <f t="shared" si="125"/>
        <v>0.00130716083676084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0.00679716083676084</v>
      </c>
      <c r="AU126" s="24">
        <f t="shared" si="129"/>
        <v>52.122</v>
      </c>
      <c r="AV126" s="1">
        <f t="shared" si="130"/>
        <v>0.3</v>
      </c>
      <c r="AW126" s="2">
        <f t="shared" si="131"/>
        <v>16.3</v>
      </c>
      <c r="AX126" s="1">
        <f t="shared" si="132"/>
        <v>11607.3286221497</v>
      </c>
    </row>
    <row r="127" s="1" customFormat="1" ht="16.8" spans="1:50">
      <c r="A127" s="6"/>
      <c r="B127" s="6"/>
      <c r="C127" s="8">
        <v>4</v>
      </c>
      <c r="D127" s="9">
        <v>8.74786666666667</v>
      </c>
      <c r="E127" s="12">
        <f t="shared" si="133"/>
        <v>5.10129032258064</v>
      </c>
      <c r="F127" s="8" t="s">
        <v>109</v>
      </c>
      <c r="G127" s="6">
        <v>5</v>
      </c>
      <c r="H127" s="11">
        <f t="shared" si="116"/>
        <v>8.74786666666667</v>
      </c>
      <c r="I127" s="11">
        <f t="shared" si="117"/>
        <v>281.897866666667</v>
      </c>
      <c r="J127" s="11">
        <f t="shared" si="118"/>
        <v>0.0526761407528685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1.86745432735274</v>
      </c>
      <c r="O127" s="11">
        <f t="shared" si="134"/>
        <v>0.61950706986067</v>
      </c>
      <c r="P127" s="11">
        <f t="shared" si="121"/>
        <v>0.0326332416093778</v>
      </c>
      <c r="Q127" s="15">
        <f t="shared" si="122"/>
        <v>0.00978997248281334</v>
      </c>
      <c r="R127" s="11">
        <f t="shared" si="123"/>
        <v>0.156366</v>
      </c>
      <c r="S127" s="16">
        <f t="shared" si="124"/>
        <v>0.0626093427139745</v>
      </c>
      <c r="T127" s="3">
        <v>0.01</v>
      </c>
      <c r="U127" s="17">
        <f t="shared" si="125"/>
        <v>0.000626093427139745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0.00611609342713974</v>
      </c>
      <c r="AU127" s="24">
        <f t="shared" si="129"/>
        <v>52.122</v>
      </c>
      <c r="AV127" s="1">
        <f t="shared" si="130"/>
        <v>0.3</v>
      </c>
      <c r="AW127" s="2">
        <f t="shared" si="131"/>
        <v>16.3</v>
      </c>
      <c r="AX127" s="1">
        <f t="shared" si="132"/>
        <v>10444.288136988</v>
      </c>
    </row>
    <row r="128" s="1" customFormat="1" ht="16.8" spans="1:50">
      <c r="A128" s="6"/>
      <c r="B128" s="6"/>
      <c r="C128" s="8">
        <v>5</v>
      </c>
      <c r="D128" s="9">
        <v>12.8</v>
      </c>
      <c r="E128" s="12">
        <f t="shared" si="133"/>
        <v>8.74786666666667</v>
      </c>
      <c r="F128" s="8" t="s">
        <v>111</v>
      </c>
      <c r="G128" s="6">
        <v>6</v>
      </c>
      <c r="H128" s="11">
        <f t="shared" si="116"/>
        <v>12.8</v>
      </c>
      <c r="I128" s="11">
        <f t="shared" si="117"/>
        <v>285.95</v>
      </c>
      <c r="J128" s="11">
        <f t="shared" si="118"/>
        <v>0.0859377383911242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1.10809382825129</v>
      </c>
      <c r="P128" s="11">
        <f t="shared" si="121"/>
        <v>0.0952270775250789</v>
      </c>
      <c r="Q128" s="15">
        <f t="shared" si="122"/>
        <v>0.0285681232575237</v>
      </c>
      <c r="R128" s="11">
        <f t="shared" si="123"/>
        <v>0.156366</v>
      </c>
      <c r="S128" s="16">
        <f t="shared" si="124"/>
        <v>0.182700352106747</v>
      </c>
      <c r="T128" s="3">
        <v>0.01</v>
      </c>
      <c r="U128" s="17">
        <f t="shared" si="125"/>
        <v>0.00182700352106747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0.00731700352106747</v>
      </c>
      <c r="AU128" s="24">
        <f t="shared" si="129"/>
        <v>52.122</v>
      </c>
      <c r="AV128" s="1">
        <f t="shared" si="130"/>
        <v>0.3</v>
      </c>
      <c r="AW128" s="2">
        <f t="shared" si="131"/>
        <v>16.3</v>
      </c>
      <c r="AX128" s="1">
        <f t="shared" si="132"/>
        <v>12495.0499830942</v>
      </c>
    </row>
    <row r="129" s="1" customFormat="1" ht="16.8" spans="1:50">
      <c r="A129" s="6"/>
      <c r="B129" s="6"/>
      <c r="C129" s="8">
        <v>6</v>
      </c>
      <c r="D129" s="9">
        <v>16.0934666666667</v>
      </c>
      <c r="E129" s="12">
        <f t="shared" si="133"/>
        <v>12.8</v>
      </c>
      <c r="F129" s="8" t="s">
        <v>109</v>
      </c>
      <c r="G129" s="6">
        <v>7</v>
      </c>
      <c r="H129" s="11">
        <f t="shared" si="116"/>
        <v>16.0934666666667</v>
      </c>
      <c r="I129" s="11">
        <f t="shared" si="117"/>
        <v>289.243466666667</v>
      </c>
      <c r="J129" s="11">
        <f t="shared" si="118"/>
        <v>0.126639002489224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1.53408675072621</v>
      </c>
      <c r="P129" s="11">
        <f t="shared" si="121"/>
        <v>0.194275215843902</v>
      </c>
      <c r="Q129" s="15">
        <f t="shared" si="122"/>
        <v>0.0582825647531707</v>
      </c>
      <c r="R129" s="11">
        <f t="shared" si="123"/>
        <v>0.156366</v>
      </c>
      <c r="S129" s="16">
        <f t="shared" si="124"/>
        <v>0.372731698407395</v>
      </c>
      <c r="T129" s="3">
        <v>0.01</v>
      </c>
      <c r="U129" s="17">
        <f t="shared" si="125"/>
        <v>0.00372731698407395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0.0136773169840739</v>
      </c>
      <c r="AU129" s="24">
        <f t="shared" si="129"/>
        <v>52.122</v>
      </c>
      <c r="AV129" s="1">
        <f t="shared" si="130"/>
        <v>0.3</v>
      </c>
      <c r="AW129" s="2">
        <f t="shared" si="131"/>
        <v>16.3</v>
      </c>
      <c r="AX129" s="1">
        <f t="shared" si="132"/>
        <v>23356.3861023937</v>
      </c>
    </row>
    <row r="130" s="1" customFormat="1" ht="16.8" spans="1:50">
      <c r="A130" s="6"/>
      <c r="B130" s="6"/>
      <c r="C130" s="8">
        <v>7</v>
      </c>
      <c r="D130" s="9">
        <v>17.6181290322581</v>
      </c>
      <c r="E130" s="12">
        <f t="shared" si="133"/>
        <v>16.0934666666667</v>
      </c>
      <c r="F130" s="8" t="s">
        <v>109</v>
      </c>
      <c r="G130" s="6">
        <v>8</v>
      </c>
      <c r="H130" s="11">
        <f t="shared" si="116"/>
        <v>17.6181290322581</v>
      </c>
      <c r="I130" s="11">
        <f t="shared" si="117"/>
        <v>290.768129032258</v>
      </c>
      <c r="J130" s="11">
        <f t="shared" si="118"/>
        <v>0.151086800537938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1.86103153488231</v>
      </c>
      <c r="P130" s="11">
        <f t="shared" si="121"/>
        <v>0.281177300305577</v>
      </c>
      <c r="Q130" s="15">
        <f t="shared" si="122"/>
        <v>0.084353190091673</v>
      </c>
      <c r="R130" s="11">
        <f t="shared" si="123"/>
        <v>0.156366</v>
      </c>
      <c r="S130" s="16">
        <f t="shared" si="124"/>
        <v>0.539459921540955</v>
      </c>
      <c r="T130" s="3">
        <v>0.01</v>
      </c>
      <c r="U130" s="17">
        <f t="shared" si="125"/>
        <v>0.00539459921540955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0.0153445992154096</v>
      </c>
      <c r="AU130" s="24">
        <f t="shared" si="129"/>
        <v>52.122</v>
      </c>
      <c r="AV130" s="1">
        <f t="shared" si="130"/>
        <v>0.3</v>
      </c>
      <c r="AW130" s="2">
        <f t="shared" si="131"/>
        <v>16.3</v>
      </c>
      <c r="AX130" s="1">
        <f t="shared" si="132"/>
        <v>26203.5590956117</v>
      </c>
    </row>
    <row r="131" s="1" customFormat="1" ht="16.8" spans="1:50">
      <c r="A131" s="6"/>
      <c r="B131" s="6"/>
      <c r="C131" s="8">
        <v>8</v>
      </c>
      <c r="D131" s="9">
        <v>16.9431612903226</v>
      </c>
      <c r="E131" s="12">
        <f t="shared" si="133"/>
        <v>17.6181290322581</v>
      </c>
      <c r="F131" s="8" t="s">
        <v>109</v>
      </c>
      <c r="G131" s="6">
        <v>9</v>
      </c>
      <c r="H131" s="11">
        <f t="shared" si="116"/>
        <v>16.9431612903226</v>
      </c>
      <c r="I131" s="11">
        <f t="shared" si="117"/>
        <v>290.093161290323</v>
      </c>
      <c r="J131" s="11">
        <f t="shared" si="118"/>
        <v>0.139761960194573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2.10107423457673</v>
      </c>
      <c r="P131" s="11">
        <f t="shared" si="121"/>
        <v>0.293650253538757</v>
      </c>
      <c r="Q131" s="15">
        <f t="shared" si="122"/>
        <v>0.0880950760616272</v>
      </c>
      <c r="R131" s="11">
        <f t="shared" si="123"/>
        <v>0.156366</v>
      </c>
      <c r="S131" s="16">
        <f t="shared" si="124"/>
        <v>0.563390225890713</v>
      </c>
      <c r="T131" s="3">
        <v>0.01</v>
      </c>
      <c r="U131" s="17">
        <f t="shared" si="125"/>
        <v>0.00563390225890713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0.0111239022589071</v>
      </c>
      <c r="AU131" s="24">
        <f t="shared" si="129"/>
        <v>52.122</v>
      </c>
      <c r="AV131" s="1">
        <f t="shared" si="130"/>
        <v>0.3</v>
      </c>
      <c r="AW131" s="2">
        <f t="shared" si="131"/>
        <v>16.3</v>
      </c>
      <c r="AX131" s="1">
        <f t="shared" si="132"/>
        <v>18995.9884988303</v>
      </c>
    </row>
    <row r="132" s="1" customFormat="1" ht="16.8" spans="1:50">
      <c r="A132" s="6"/>
      <c r="B132" s="6"/>
      <c r="C132" s="8">
        <v>9</v>
      </c>
      <c r="D132" s="9">
        <v>14.6377666666667</v>
      </c>
      <c r="E132" s="12">
        <f t="shared" si="133"/>
        <v>16.9431612903226</v>
      </c>
      <c r="F132" s="8" t="s">
        <v>109</v>
      </c>
      <c r="G132" s="6">
        <v>10</v>
      </c>
      <c r="H132" s="11">
        <f t="shared" si="116"/>
        <v>14.6377666666667</v>
      </c>
      <c r="I132" s="11">
        <f t="shared" si="117"/>
        <v>287.787766666667</v>
      </c>
      <c r="J132" s="11">
        <f t="shared" si="118"/>
        <v>0.106811457148854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2.32864398103798</v>
      </c>
      <c r="P132" s="11">
        <f t="shared" si="121"/>
        <v>0.248725856795575</v>
      </c>
      <c r="Q132" s="15">
        <f t="shared" si="122"/>
        <v>0.0746177570386724</v>
      </c>
      <c r="R132" s="11">
        <f t="shared" si="123"/>
        <v>0.156366</v>
      </c>
      <c r="S132" s="16">
        <f t="shared" si="124"/>
        <v>0.477199372233557</v>
      </c>
      <c r="T132" s="3">
        <v>0.01</v>
      </c>
      <c r="U132" s="17">
        <f t="shared" si="125"/>
        <v>0.00477199372233557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0.0102619937223356</v>
      </c>
      <c r="AU132" s="24">
        <f t="shared" si="129"/>
        <v>52.122</v>
      </c>
      <c r="AV132" s="1">
        <f t="shared" si="130"/>
        <v>0.3</v>
      </c>
      <c r="AW132" s="2">
        <f t="shared" si="131"/>
        <v>16.3</v>
      </c>
      <c r="AX132" s="1">
        <f t="shared" si="132"/>
        <v>17524.1304883335</v>
      </c>
    </row>
    <row r="133" s="1" customFormat="1" ht="16.8" spans="1:50">
      <c r="A133" s="6"/>
      <c r="B133" s="6"/>
      <c r="C133" s="8">
        <v>10</v>
      </c>
      <c r="D133" s="9">
        <v>10.1064193548387</v>
      </c>
      <c r="E133" s="12">
        <f t="shared" si="133"/>
        <v>14.6377666666667</v>
      </c>
      <c r="F133" s="8" t="s">
        <v>109</v>
      </c>
      <c r="G133" s="6">
        <v>11</v>
      </c>
      <c r="H133" s="11">
        <f t="shared" si="116"/>
        <v>10.1064193548387</v>
      </c>
      <c r="I133" s="11">
        <f t="shared" si="117"/>
        <v>283.256419354839</v>
      </c>
      <c r="J133" s="11">
        <f t="shared" si="118"/>
        <v>0.0621669667089795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1.97592221803028</v>
      </c>
      <c r="O133" s="11">
        <f t="shared" si="134"/>
        <v>0.62521590621212</v>
      </c>
      <c r="P133" s="11">
        <f t="shared" si="121"/>
        <v>0.0388677764274133</v>
      </c>
      <c r="Q133" s="15">
        <f t="shared" si="122"/>
        <v>0.011660332928224</v>
      </c>
      <c r="R133" s="11">
        <f t="shared" si="123"/>
        <v>0.156366</v>
      </c>
      <c r="S133" s="16">
        <f t="shared" si="124"/>
        <v>0.07457076940143</v>
      </c>
      <c r="T133" s="3">
        <v>0.01</v>
      </c>
      <c r="U133" s="17">
        <f t="shared" si="125"/>
        <v>0.0007457076940143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0.0062357076940143</v>
      </c>
      <c r="AU133" s="24">
        <f t="shared" si="129"/>
        <v>52.122</v>
      </c>
      <c r="AV133" s="1">
        <f t="shared" si="130"/>
        <v>0.3</v>
      </c>
      <c r="AW133" s="2">
        <f t="shared" si="131"/>
        <v>16.3</v>
      </c>
      <c r="AX133" s="1">
        <f t="shared" si="132"/>
        <v>10648.5502012313</v>
      </c>
    </row>
    <row r="134" s="1" customFormat="1" ht="16.8" spans="1:51">
      <c r="A134" s="6"/>
      <c r="B134" s="6"/>
      <c r="C134" s="8">
        <v>11</v>
      </c>
      <c r="D134" s="9">
        <v>0.879333333333333</v>
      </c>
      <c r="E134" s="12">
        <f t="shared" si="133"/>
        <v>10.1064193548387</v>
      </c>
      <c r="F134" s="8" t="s">
        <v>111</v>
      </c>
      <c r="G134" s="6">
        <v>12</v>
      </c>
      <c r="H134" s="11">
        <f t="shared" si="116"/>
        <v>0.879333333333333</v>
      </c>
      <c r="I134" s="11">
        <f t="shared" si="117"/>
        <v>274.029333333333</v>
      </c>
      <c r="J134" s="11">
        <f t="shared" si="118"/>
        <v>0.0195381773898479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1.10756812978471</v>
      </c>
      <c r="P134" s="11">
        <f t="shared" si="121"/>
        <v>0.0216398625910756</v>
      </c>
      <c r="Q134" s="15">
        <f t="shared" si="122"/>
        <v>0.00649195877732269</v>
      </c>
      <c r="R134" s="11">
        <f t="shared" si="123"/>
        <v>0.156366</v>
      </c>
      <c r="S134" s="16">
        <f t="shared" si="124"/>
        <v>0.0415177134244189</v>
      </c>
      <c r="T134" s="3">
        <v>0.01</v>
      </c>
      <c r="U134" s="17">
        <f t="shared" si="125"/>
        <v>0.000415177134244189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0.00590517713424419</v>
      </c>
      <c r="AU134" s="24">
        <f t="shared" si="129"/>
        <v>52.122</v>
      </c>
      <c r="AV134" s="1">
        <f t="shared" si="130"/>
        <v>0.3</v>
      </c>
      <c r="AW134" s="2">
        <f t="shared" si="131"/>
        <v>16.3</v>
      </c>
      <c r="AX134" s="1">
        <f t="shared" si="132"/>
        <v>10084.1120602114</v>
      </c>
      <c r="AY134" s="1">
        <f>SUM(AX123:AX134)</f>
        <v>171155.903578351</v>
      </c>
    </row>
    <row r="135" s="1" customFormat="1" ht="16.8" spans="1:46">
      <c r="A135" s="6"/>
      <c r="B135" s="6"/>
      <c r="C135" s="8">
        <v>12</v>
      </c>
      <c r="D135" s="9">
        <v>-2.44016129032258</v>
      </c>
      <c r="E135" s="12">
        <f t="shared" si="133"/>
        <v>0.879333333333333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-1.83787096774194</v>
      </c>
      <c r="E139" s="8"/>
      <c r="F139" s="8"/>
      <c r="G139" s="6">
        <v>1</v>
      </c>
      <c r="H139" s="11">
        <f t="shared" ref="H139:H150" si="135">E140</f>
        <v>-1.83787096774194</v>
      </c>
      <c r="I139" s="11">
        <f t="shared" ref="I139:I150" si="136">H139+273.15</f>
        <v>271.312129032258</v>
      </c>
      <c r="J139" s="11">
        <f t="shared" ref="J139:J150" si="137">EXP(($C$18*(I139-$C$16))/($C$19*I139*$C$16))</f>
        <v>0.0136879572516386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0.00389696142954151</v>
      </c>
      <c r="Q139" s="15">
        <f t="shared" ref="Q139:Q150" si="141">P139*$B$125</f>
        <v>0.00116908842886245</v>
      </c>
      <c r="R139" s="11">
        <f t="shared" ref="R139:R150" si="142">L139*$B$125</f>
        <v>0.08541</v>
      </c>
      <c r="S139" s="16">
        <f t="shared" ref="S139:S150" si="143">Q139/R139</f>
        <v>0.0136879572516386</v>
      </c>
      <c r="T139" s="3">
        <v>0.01</v>
      </c>
      <c r="U139" s="17">
        <f t="shared" ref="U139:U150" si="144">S139*T139</f>
        <v>0.000136879572516386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0.00562687957251639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7.6</v>
      </c>
      <c r="AX139" s="1">
        <f t="shared" ref="AX139:AX150" si="151">AW139*10000*AV139*0.67*AU139*AT139</f>
        <v>2447.17336559768</v>
      </c>
      <c r="AZ139" s="2">
        <f t="shared" ref="AZ139:AZ150" si="152">$E$12</f>
        <v>7.6</v>
      </c>
      <c r="BA139" s="1">
        <f t="shared" ref="BA139:BA150" si="153">AZ139*10000*AV139*0.67*AU139*AT139</f>
        <v>2447.17336559768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-2.46203225806452</v>
      </c>
      <c r="E140" s="12">
        <f t="shared" ref="E140:E151" si="154">D139</f>
        <v>-1.83787096774194</v>
      </c>
      <c r="F140" s="8" t="s">
        <v>109</v>
      </c>
      <c r="G140" s="6">
        <v>2</v>
      </c>
      <c r="H140" s="11">
        <f t="shared" si="135"/>
        <v>-2.46203225806452</v>
      </c>
      <c r="I140" s="11">
        <f t="shared" si="136"/>
        <v>270.687967741935</v>
      </c>
      <c r="J140" s="11">
        <f t="shared" si="137"/>
        <v>0.012600861542112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0.565503038570458</v>
      </c>
      <c r="P140" s="11">
        <f t="shared" si="140"/>
        <v>0.00712582549066996</v>
      </c>
      <c r="Q140" s="15">
        <f t="shared" si="141"/>
        <v>0.00213774764720099</v>
      </c>
      <c r="R140" s="11">
        <f t="shared" si="142"/>
        <v>0.08541</v>
      </c>
      <c r="S140" s="16">
        <f t="shared" si="143"/>
        <v>0.0250292430301017</v>
      </c>
      <c r="T140" s="3">
        <v>0.01</v>
      </c>
      <c r="U140" s="17">
        <f t="shared" si="144"/>
        <v>0.000250292430301017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0.00574029243030102</v>
      </c>
      <c r="AU140" s="24">
        <f t="shared" si="148"/>
        <v>28.47</v>
      </c>
      <c r="AV140" s="1">
        <f t="shared" si="149"/>
        <v>0.3</v>
      </c>
      <c r="AW140" s="2">
        <f t="shared" si="150"/>
        <v>7.6</v>
      </c>
      <c r="AX140" s="1">
        <f t="shared" si="151"/>
        <v>2496.49749299548</v>
      </c>
      <c r="AZ140" s="2">
        <f t="shared" si="152"/>
        <v>7.6</v>
      </c>
      <c r="BA140" s="1">
        <f t="shared" si="153"/>
        <v>2496.49749299548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1.04885714285714</v>
      </c>
      <c r="E141" s="12">
        <f t="shared" si="154"/>
        <v>-2.46203225806452</v>
      </c>
      <c r="F141" s="8" t="s">
        <v>109</v>
      </c>
      <c r="G141" s="6">
        <v>3</v>
      </c>
      <c r="H141" s="11">
        <f t="shared" si="135"/>
        <v>1.04885714285714</v>
      </c>
      <c r="I141" s="11">
        <f t="shared" si="136"/>
        <v>274.198857142857</v>
      </c>
      <c r="J141" s="11">
        <f t="shared" si="137"/>
        <v>0.0199721344622015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0.843077213079788</v>
      </c>
      <c r="P141" s="11">
        <f t="shared" si="140"/>
        <v>0.0168380514616476</v>
      </c>
      <c r="Q141" s="15">
        <f t="shared" si="141"/>
        <v>0.00505141543849429</v>
      </c>
      <c r="R141" s="11">
        <f t="shared" si="142"/>
        <v>0.08541</v>
      </c>
      <c r="S141" s="16">
        <f t="shared" si="143"/>
        <v>0.0591431382565775</v>
      </c>
      <c r="T141" s="3">
        <v>0.01</v>
      </c>
      <c r="U141" s="17">
        <f t="shared" si="144"/>
        <v>0.000591431382565775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0.00608143138256578</v>
      </c>
      <c r="AU141" s="24">
        <f t="shared" si="148"/>
        <v>28.47</v>
      </c>
      <c r="AV141" s="1">
        <f t="shared" si="149"/>
        <v>0.3</v>
      </c>
      <c r="AW141" s="2">
        <f t="shared" si="150"/>
        <v>7.6</v>
      </c>
      <c r="AX141" s="1">
        <f t="shared" si="151"/>
        <v>2644.86145692813</v>
      </c>
      <c r="AZ141" s="2">
        <f t="shared" si="152"/>
        <v>7.6</v>
      </c>
      <c r="BA141" s="1">
        <f t="shared" si="153"/>
        <v>2644.86145692813</v>
      </c>
    </row>
    <row r="142" s="1" customFormat="1" ht="16.8" spans="1:53">
      <c r="A142" s="6"/>
      <c r="B142" s="6"/>
      <c r="C142" s="8">
        <v>3</v>
      </c>
      <c r="D142" s="9">
        <v>5.10129032258064</v>
      </c>
      <c r="E142" s="12">
        <f t="shared" si="154"/>
        <v>1.04885714285714</v>
      </c>
      <c r="F142" s="8" t="s">
        <v>109</v>
      </c>
      <c r="G142" s="6">
        <v>4</v>
      </c>
      <c r="H142" s="11">
        <f t="shared" si="135"/>
        <v>5.10129032258064</v>
      </c>
      <c r="I142" s="11">
        <f t="shared" si="136"/>
        <v>278.251290322581</v>
      </c>
      <c r="J142" s="11">
        <f t="shared" si="137"/>
        <v>0.0334985661756453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1.11093916161814</v>
      </c>
      <c r="P142" s="11">
        <f t="shared" si="140"/>
        <v>0.0372148690225812</v>
      </c>
      <c r="Q142" s="15">
        <f t="shared" si="141"/>
        <v>0.0111644607067744</v>
      </c>
      <c r="R142" s="11">
        <f t="shared" si="142"/>
        <v>0.08541</v>
      </c>
      <c r="S142" s="16">
        <f t="shared" si="143"/>
        <v>0.130716083676084</v>
      </c>
      <c r="T142" s="3">
        <v>0.01</v>
      </c>
      <c r="U142" s="17">
        <f t="shared" si="144"/>
        <v>0.00130716083676084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0.00679716083676084</v>
      </c>
      <c r="AU142" s="24">
        <f t="shared" si="148"/>
        <v>28.47</v>
      </c>
      <c r="AV142" s="1">
        <f t="shared" si="149"/>
        <v>0.3</v>
      </c>
      <c r="AW142" s="2">
        <f t="shared" si="150"/>
        <v>7.6</v>
      </c>
      <c r="AX142" s="1">
        <f t="shared" si="151"/>
        <v>2956.13772198895</v>
      </c>
      <c r="AZ142" s="2">
        <f t="shared" si="152"/>
        <v>7.6</v>
      </c>
      <c r="BA142" s="1">
        <f t="shared" si="153"/>
        <v>2956.13772198895</v>
      </c>
    </row>
    <row r="143" s="1" customFormat="1" ht="16.8" spans="1:53">
      <c r="A143" s="6"/>
      <c r="B143" s="6"/>
      <c r="C143" s="8">
        <v>4</v>
      </c>
      <c r="D143" s="9">
        <v>8.74786666666667</v>
      </c>
      <c r="E143" s="12">
        <f t="shared" si="154"/>
        <v>5.10129032258064</v>
      </c>
      <c r="F143" s="8" t="s">
        <v>109</v>
      </c>
      <c r="G143" s="6">
        <v>5</v>
      </c>
      <c r="H143" s="11">
        <f t="shared" si="135"/>
        <v>8.74786666666667</v>
      </c>
      <c r="I143" s="11">
        <f t="shared" si="136"/>
        <v>281.897866666667</v>
      </c>
      <c r="J143" s="11">
        <f t="shared" si="137"/>
        <v>0.0526761407528685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1.02003807796578</v>
      </c>
      <c r="O143" s="11">
        <f t="shared" si="155"/>
        <v>0.338386214629778</v>
      </c>
      <c r="P143" s="11">
        <f t="shared" si="140"/>
        <v>0.0178248798706685</v>
      </c>
      <c r="Q143" s="15">
        <f t="shared" si="141"/>
        <v>0.00534746396120056</v>
      </c>
      <c r="R143" s="11">
        <f t="shared" si="142"/>
        <v>0.08541</v>
      </c>
      <c r="S143" s="16">
        <f t="shared" si="143"/>
        <v>0.0626093427139745</v>
      </c>
      <c r="T143" s="3">
        <v>0.01</v>
      </c>
      <c r="U143" s="17">
        <f t="shared" si="144"/>
        <v>0.000626093427139745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0.00611609342713974</v>
      </c>
      <c r="AU143" s="24">
        <f t="shared" si="148"/>
        <v>28.47</v>
      </c>
      <c r="AV143" s="1">
        <f t="shared" si="149"/>
        <v>0.3</v>
      </c>
      <c r="AW143" s="2">
        <f t="shared" si="150"/>
        <v>7.6</v>
      </c>
      <c r="AX143" s="1">
        <f t="shared" si="151"/>
        <v>2659.93624770433</v>
      </c>
      <c r="AZ143" s="2">
        <f t="shared" si="152"/>
        <v>7.6</v>
      </c>
      <c r="BA143" s="1">
        <f t="shared" si="153"/>
        <v>2659.93624770433</v>
      </c>
    </row>
    <row r="144" s="1" customFormat="1" ht="16.8" spans="1:53">
      <c r="A144" s="6"/>
      <c r="B144" s="6"/>
      <c r="C144" s="8">
        <v>5</v>
      </c>
      <c r="D144" s="9">
        <v>12.8</v>
      </c>
      <c r="E144" s="12">
        <f t="shared" si="154"/>
        <v>8.74786666666667</v>
      </c>
      <c r="F144" s="8" t="s">
        <v>111</v>
      </c>
      <c r="G144" s="6">
        <v>6</v>
      </c>
      <c r="H144" s="11">
        <f t="shared" si="135"/>
        <v>12.8</v>
      </c>
      <c r="I144" s="11">
        <f t="shared" si="136"/>
        <v>285.95</v>
      </c>
      <c r="J144" s="11">
        <f t="shared" si="137"/>
        <v>0.0859377383911242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0.605261334759109</v>
      </c>
      <c r="P144" s="11">
        <f t="shared" si="140"/>
        <v>0.052014790244791</v>
      </c>
      <c r="Q144" s="15">
        <f t="shared" si="141"/>
        <v>0.0156044370734373</v>
      </c>
      <c r="R144" s="11">
        <f t="shared" si="142"/>
        <v>0.08541</v>
      </c>
      <c r="S144" s="16">
        <f t="shared" si="143"/>
        <v>0.182700352106747</v>
      </c>
      <c r="T144" s="3">
        <v>0.01</v>
      </c>
      <c r="U144" s="17">
        <f t="shared" si="144"/>
        <v>0.00182700352106747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0.00731700352106747</v>
      </c>
      <c r="AU144" s="24">
        <f t="shared" si="148"/>
        <v>28.47</v>
      </c>
      <c r="AV144" s="1">
        <f t="shared" si="149"/>
        <v>0.3</v>
      </c>
      <c r="AW144" s="2">
        <f t="shared" si="150"/>
        <v>7.6</v>
      </c>
      <c r="AX144" s="1">
        <f t="shared" si="151"/>
        <v>3182.22131857943</v>
      </c>
      <c r="AZ144" s="2">
        <f t="shared" si="152"/>
        <v>7.6</v>
      </c>
      <c r="BA144" s="1">
        <f t="shared" si="153"/>
        <v>3182.22131857943</v>
      </c>
    </row>
    <row r="145" s="1" customFormat="1" ht="16.8" spans="1:53">
      <c r="A145" s="6"/>
      <c r="B145" s="6"/>
      <c r="C145" s="8">
        <v>6</v>
      </c>
      <c r="D145" s="9">
        <v>16.0934666666667</v>
      </c>
      <c r="E145" s="12">
        <f t="shared" si="154"/>
        <v>12.8</v>
      </c>
      <c r="F145" s="8" t="s">
        <v>109</v>
      </c>
      <c r="G145" s="6">
        <v>7</v>
      </c>
      <c r="H145" s="11">
        <f t="shared" si="135"/>
        <v>16.0934666666667</v>
      </c>
      <c r="I145" s="11">
        <f t="shared" si="136"/>
        <v>289.243466666667</v>
      </c>
      <c r="J145" s="11">
        <f t="shared" si="137"/>
        <v>0.126639002489224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0.837946544514318</v>
      </c>
      <c r="P145" s="11">
        <f t="shared" si="140"/>
        <v>0.106116714536585</v>
      </c>
      <c r="Q145" s="15">
        <f t="shared" si="141"/>
        <v>0.0318350143609756</v>
      </c>
      <c r="R145" s="11">
        <f t="shared" si="142"/>
        <v>0.08541</v>
      </c>
      <c r="S145" s="16">
        <f t="shared" si="143"/>
        <v>0.372731698407395</v>
      </c>
      <c r="T145" s="3">
        <v>0.01</v>
      </c>
      <c r="U145" s="17">
        <f t="shared" si="144"/>
        <v>0.00372731698407395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0.0136773169840739</v>
      </c>
      <c r="AU145" s="24">
        <f t="shared" si="148"/>
        <v>28.47</v>
      </c>
      <c r="AV145" s="1">
        <f t="shared" si="149"/>
        <v>0.3</v>
      </c>
      <c r="AW145" s="2">
        <f t="shared" si="150"/>
        <v>7.6</v>
      </c>
      <c r="AX145" s="1">
        <f t="shared" si="151"/>
        <v>5948.37074526086</v>
      </c>
      <c r="AZ145" s="2">
        <f t="shared" si="152"/>
        <v>7.6</v>
      </c>
      <c r="BA145" s="1">
        <f t="shared" si="153"/>
        <v>5948.37074526086</v>
      </c>
    </row>
    <row r="146" s="1" customFormat="1" ht="16.8" spans="1:53">
      <c r="A146" s="6"/>
      <c r="B146" s="6"/>
      <c r="C146" s="8">
        <v>7</v>
      </c>
      <c r="D146" s="9">
        <v>17.6181290322581</v>
      </c>
      <c r="E146" s="12">
        <f t="shared" si="154"/>
        <v>16.0934666666667</v>
      </c>
      <c r="F146" s="8" t="s">
        <v>109</v>
      </c>
      <c r="G146" s="6">
        <v>8</v>
      </c>
      <c r="H146" s="11">
        <f t="shared" si="135"/>
        <v>17.6181290322581</v>
      </c>
      <c r="I146" s="11">
        <f t="shared" si="136"/>
        <v>290.768129032258</v>
      </c>
      <c r="J146" s="11">
        <f t="shared" si="137"/>
        <v>0.151086800537938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1.01652982997773</v>
      </c>
      <c r="P146" s="11">
        <f t="shared" si="140"/>
        <v>0.15358423966271</v>
      </c>
      <c r="Q146" s="15">
        <f t="shared" si="141"/>
        <v>0.046075271898813</v>
      </c>
      <c r="R146" s="11">
        <f t="shared" si="142"/>
        <v>0.08541</v>
      </c>
      <c r="S146" s="16">
        <f t="shared" si="143"/>
        <v>0.539459921540955</v>
      </c>
      <c r="T146" s="3">
        <v>0.01</v>
      </c>
      <c r="U146" s="17">
        <f t="shared" si="144"/>
        <v>0.00539459921540955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0.0153445992154096</v>
      </c>
      <c r="AU146" s="24">
        <f t="shared" si="148"/>
        <v>28.47</v>
      </c>
      <c r="AV146" s="1">
        <f t="shared" si="149"/>
        <v>0.3</v>
      </c>
      <c r="AW146" s="2">
        <f t="shared" si="150"/>
        <v>7.6</v>
      </c>
      <c r="AX146" s="1">
        <f t="shared" si="151"/>
        <v>6673.48465908758</v>
      </c>
      <c r="AZ146" s="2">
        <f t="shared" si="152"/>
        <v>7.6</v>
      </c>
      <c r="BA146" s="1">
        <f t="shared" si="153"/>
        <v>6673.48465908758</v>
      </c>
    </row>
    <row r="147" s="1" customFormat="1" ht="16.8" spans="1:53">
      <c r="A147" s="6"/>
      <c r="B147" s="6"/>
      <c r="C147" s="8">
        <v>8</v>
      </c>
      <c r="D147" s="9">
        <v>16.9431612903226</v>
      </c>
      <c r="E147" s="12">
        <f t="shared" si="154"/>
        <v>17.6181290322581</v>
      </c>
      <c r="F147" s="8" t="s">
        <v>109</v>
      </c>
      <c r="G147" s="6">
        <v>9</v>
      </c>
      <c r="H147" s="11">
        <f t="shared" si="135"/>
        <v>16.9431612903226</v>
      </c>
      <c r="I147" s="11">
        <f t="shared" si="136"/>
        <v>290.093161290323</v>
      </c>
      <c r="J147" s="11">
        <f t="shared" si="137"/>
        <v>0.139761960194573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1.14764559031502</v>
      </c>
      <c r="P147" s="11">
        <f t="shared" si="140"/>
        <v>0.160397197311086</v>
      </c>
      <c r="Q147" s="15">
        <f t="shared" si="141"/>
        <v>0.0481191591933258</v>
      </c>
      <c r="R147" s="11">
        <f t="shared" si="142"/>
        <v>0.08541</v>
      </c>
      <c r="S147" s="16">
        <f t="shared" si="143"/>
        <v>0.563390225890713</v>
      </c>
      <c r="T147" s="3">
        <v>0.01</v>
      </c>
      <c r="U147" s="17">
        <f t="shared" si="144"/>
        <v>0.00563390225890713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0.0111239022589071</v>
      </c>
      <c r="AU147" s="24">
        <f t="shared" si="148"/>
        <v>28.47</v>
      </c>
      <c r="AV147" s="1">
        <f t="shared" si="149"/>
        <v>0.3</v>
      </c>
      <c r="AW147" s="2">
        <f t="shared" si="150"/>
        <v>7.6</v>
      </c>
      <c r="AX147" s="1">
        <f t="shared" si="151"/>
        <v>4837.87096892414</v>
      </c>
      <c r="AZ147" s="2">
        <f t="shared" si="152"/>
        <v>7.6</v>
      </c>
      <c r="BA147" s="1">
        <f t="shared" si="153"/>
        <v>4837.87096892414</v>
      </c>
    </row>
    <row r="148" s="1" customFormat="1" ht="16.8" spans="1:53">
      <c r="A148" s="6"/>
      <c r="B148" s="6"/>
      <c r="C148" s="8">
        <v>9</v>
      </c>
      <c r="D148" s="9">
        <v>14.6377666666667</v>
      </c>
      <c r="E148" s="12">
        <f t="shared" si="154"/>
        <v>16.9431612903226</v>
      </c>
      <c r="F148" s="8" t="s">
        <v>109</v>
      </c>
      <c r="G148" s="6">
        <v>10</v>
      </c>
      <c r="H148" s="11">
        <f t="shared" si="135"/>
        <v>14.6377666666667</v>
      </c>
      <c r="I148" s="11">
        <f t="shared" si="136"/>
        <v>287.787766666667</v>
      </c>
      <c r="J148" s="11">
        <f t="shared" si="137"/>
        <v>0.106811457148854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1.27194839300394</v>
      </c>
      <c r="P148" s="11">
        <f t="shared" si="140"/>
        <v>0.135858661274894</v>
      </c>
      <c r="Q148" s="15">
        <f t="shared" si="141"/>
        <v>0.0407575983824681</v>
      </c>
      <c r="R148" s="11">
        <f t="shared" si="142"/>
        <v>0.08541</v>
      </c>
      <c r="S148" s="16">
        <f t="shared" si="143"/>
        <v>0.477199372233558</v>
      </c>
      <c r="T148" s="3">
        <v>0.01</v>
      </c>
      <c r="U148" s="17">
        <f t="shared" si="144"/>
        <v>0.00477199372233558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0.0102619937223356</v>
      </c>
      <c r="AU148" s="24">
        <f t="shared" si="148"/>
        <v>28.47</v>
      </c>
      <c r="AV148" s="1">
        <f t="shared" si="149"/>
        <v>0.3</v>
      </c>
      <c r="AW148" s="2">
        <f t="shared" si="150"/>
        <v>7.6</v>
      </c>
      <c r="AX148" s="1">
        <f t="shared" si="151"/>
        <v>4463.02029243529</v>
      </c>
      <c r="AZ148" s="2">
        <f t="shared" si="152"/>
        <v>7.6</v>
      </c>
      <c r="BA148" s="1">
        <f t="shared" si="153"/>
        <v>4463.02029243529</v>
      </c>
    </row>
    <row r="149" s="1" customFormat="1" ht="16.8" spans="1:53">
      <c r="A149" s="6"/>
      <c r="B149" s="6"/>
      <c r="C149" s="8">
        <v>10</v>
      </c>
      <c r="D149" s="9">
        <v>10.1064193548387</v>
      </c>
      <c r="E149" s="12">
        <f t="shared" si="154"/>
        <v>14.6377666666667</v>
      </c>
      <c r="F149" s="8" t="s">
        <v>109</v>
      </c>
      <c r="G149" s="6">
        <v>11</v>
      </c>
      <c r="H149" s="11">
        <f t="shared" si="135"/>
        <v>10.1064193548387</v>
      </c>
      <c r="I149" s="11">
        <f t="shared" si="136"/>
        <v>283.256419354839</v>
      </c>
      <c r="J149" s="11">
        <f t="shared" si="137"/>
        <v>0.0621669667089795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1.07928524514259</v>
      </c>
      <c r="O149" s="11">
        <f t="shared" si="155"/>
        <v>0.341504486586452</v>
      </c>
      <c r="P149" s="11">
        <f t="shared" si="140"/>
        <v>0.0212302980485871</v>
      </c>
      <c r="Q149" s="15">
        <f t="shared" si="141"/>
        <v>0.00636908941457613</v>
      </c>
      <c r="R149" s="11">
        <f t="shared" si="142"/>
        <v>0.08541</v>
      </c>
      <c r="S149" s="16">
        <f t="shared" si="143"/>
        <v>0.0745707694014299</v>
      </c>
      <c r="T149" s="3">
        <v>0.01</v>
      </c>
      <c r="U149" s="17">
        <f t="shared" si="144"/>
        <v>0.000745707694014299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0.0062357076940143</v>
      </c>
      <c r="AU149" s="24">
        <f t="shared" si="148"/>
        <v>28.47</v>
      </c>
      <c r="AV149" s="1">
        <f t="shared" si="149"/>
        <v>0.3</v>
      </c>
      <c r="AW149" s="2">
        <f t="shared" si="150"/>
        <v>7.6</v>
      </c>
      <c r="AX149" s="1">
        <f t="shared" si="151"/>
        <v>2711.95741579022</v>
      </c>
      <c r="AZ149" s="2">
        <f t="shared" si="152"/>
        <v>7.6</v>
      </c>
      <c r="BA149" s="1">
        <f t="shared" si="153"/>
        <v>2711.95741579022</v>
      </c>
    </row>
    <row r="150" s="1" customFormat="1" ht="16.8" spans="1:54">
      <c r="A150" s="6"/>
      <c r="B150" s="6"/>
      <c r="C150" s="8">
        <v>11</v>
      </c>
      <c r="D150" s="9">
        <v>0.879333333333333</v>
      </c>
      <c r="E150" s="12">
        <f t="shared" si="154"/>
        <v>10.1064193548387</v>
      </c>
      <c r="F150" s="8" t="s">
        <v>111</v>
      </c>
      <c r="G150" s="6">
        <v>12</v>
      </c>
      <c r="H150" s="11">
        <f t="shared" si="135"/>
        <v>0.879333333333333</v>
      </c>
      <c r="I150" s="11">
        <f t="shared" si="136"/>
        <v>274.029333333333</v>
      </c>
      <c r="J150" s="11">
        <f t="shared" si="137"/>
        <v>0.0195381773898479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0.604974188537865</v>
      </c>
      <c r="P150" s="11">
        <f t="shared" si="140"/>
        <v>0.0118200930119321</v>
      </c>
      <c r="Q150" s="15">
        <f t="shared" si="141"/>
        <v>0.00354602790357962</v>
      </c>
      <c r="R150" s="11">
        <f t="shared" si="142"/>
        <v>0.08541</v>
      </c>
      <c r="S150" s="16">
        <f t="shared" si="143"/>
        <v>0.0415177134244189</v>
      </c>
      <c r="T150" s="3">
        <v>0.01</v>
      </c>
      <c r="U150" s="17">
        <f t="shared" si="144"/>
        <v>0.000415177134244189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0.00590517713424419</v>
      </c>
      <c r="AU150" s="24">
        <f t="shared" si="148"/>
        <v>28.47</v>
      </c>
      <c r="AV150" s="1">
        <f t="shared" si="149"/>
        <v>0.3</v>
      </c>
      <c r="AW150" s="2">
        <f t="shared" si="150"/>
        <v>7.6</v>
      </c>
      <c r="AX150" s="1">
        <f t="shared" si="151"/>
        <v>2568.20712365027</v>
      </c>
      <c r="AY150" s="1">
        <f>SUM(AX139:AX150)</f>
        <v>43589.7388089423</v>
      </c>
      <c r="AZ150" s="2">
        <f t="shared" si="152"/>
        <v>7.6</v>
      </c>
      <c r="BA150" s="1">
        <f t="shared" si="153"/>
        <v>2568.20712365027</v>
      </c>
      <c r="BB150" s="1">
        <f>SUM(BA139:BA150)</f>
        <v>43589.7388089423</v>
      </c>
    </row>
    <row r="151" s="1" customFormat="1" ht="16.8" spans="1:46">
      <c r="A151" s="6"/>
      <c r="B151" s="6"/>
      <c r="C151" s="8">
        <v>12</v>
      </c>
      <c r="D151" s="9">
        <v>-2.44016129032258</v>
      </c>
      <c r="E151" s="12">
        <f t="shared" si="154"/>
        <v>0.879333333333333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V117" sqref="V117:Z117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6634615384615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790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1.78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530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31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2600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17.2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74524776.6381868</v>
      </c>
      <c r="J16" s="10" t="s">
        <v>35</v>
      </c>
      <c r="K16" s="10">
        <f>I16/(10000*1000)</f>
        <v>7.45247766381868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4.62922580645161</v>
      </c>
      <c r="E29" s="8"/>
      <c r="F29" s="8"/>
      <c r="G29" s="6">
        <v>1</v>
      </c>
      <c r="H29" s="11">
        <f t="shared" ref="H29:H40" si="0">E30</f>
        <v>4.62922580645161</v>
      </c>
      <c r="I29" s="11">
        <f t="shared" ref="I29:I40" si="1">H29+273.15</f>
        <v>277.779225806452</v>
      </c>
      <c r="J29" s="11">
        <f t="shared" ref="J29:J40" si="2">EXP(($C$18*(I29-$C$16))/($C$19*I29*$C$16))</f>
        <v>0.0315645630886624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0.031356500010303</v>
      </c>
      <c r="Q29" s="15">
        <f t="shared" ref="Q29:Q40" si="6">P29*$B$31</f>
        <v>0.00407634500133939</v>
      </c>
      <c r="R29" s="11">
        <f t="shared" ref="R29:R40" si="7">L29*$B$31</f>
        <v>0.129143083333333</v>
      </c>
      <c r="S29" s="16">
        <f t="shared" ref="S29:S40" si="8">Q29/R29</f>
        <v>0.0315645630886625</v>
      </c>
      <c r="T29" s="3">
        <v>0.01</v>
      </c>
      <c r="U29" s="17">
        <f t="shared" ref="U29:U40" si="9">S29*T29</f>
        <v>0.000315645630886625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0.0222156456308866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0.148333333333333</v>
      </c>
      <c r="AU29" s="1">
        <f t="shared" ref="AU29:AU40" si="17">AT29*10000*AS29*0.67*AR29*AQ29</f>
        <v>285.130482700081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4.99374193548387</v>
      </c>
      <c r="E30" s="12">
        <f t="shared" ref="E30:E41" si="18">D29</f>
        <v>4.62922580645161</v>
      </c>
      <c r="F30" s="8" t="s">
        <v>109</v>
      </c>
      <c r="G30" s="6">
        <v>2</v>
      </c>
      <c r="H30" s="11">
        <f t="shared" si="0"/>
        <v>4.99374193548387</v>
      </c>
      <c r="I30" s="11">
        <f t="shared" si="1"/>
        <v>278.143741935484</v>
      </c>
      <c r="J30" s="11">
        <f t="shared" si="2"/>
        <v>0.0330483670872179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1.95546016665636</v>
      </c>
      <c r="P30" s="11">
        <f t="shared" si="5"/>
        <v>0.0646247654120918</v>
      </c>
      <c r="Q30" s="15">
        <f t="shared" si="6"/>
        <v>0.00840121950357193</v>
      </c>
      <c r="R30" s="11">
        <f t="shared" si="7"/>
        <v>0.129143083333333</v>
      </c>
      <c r="S30" s="16">
        <f t="shared" si="8"/>
        <v>0.0650535769065342</v>
      </c>
      <c r="T30" s="3">
        <v>0.01</v>
      </c>
      <c r="U30" s="17">
        <f t="shared" si="9"/>
        <v>0.000650535769065342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0.0225505357690653</v>
      </c>
      <c r="AR30" s="24">
        <f t="shared" si="15"/>
        <v>99.3408333333333</v>
      </c>
      <c r="AS30" s="1">
        <f t="shared" si="16"/>
        <v>0.13</v>
      </c>
      <c r="AT30" s="2">
        <f>$E$4/12</f>
        <v>0.148333333333333</v>
      </c>
      <c r="AU30" s="1">
        <f t="shared" si="17"/>
        <v>289.428687142883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10.6051071428571</v>
      </c>
      <c r="E31" s="12">
        <f t="shared" si="18"/>
        <v>4.99374193548387</v>
      </c>
      <c r="F31" s="8" t="s">
        <v>109</v>
      </c>
      <c r="G31" s="6">
        <v>3</v>
      </c>
      <c r="H31" s="11">
        <f t="shared" si="0"/>
        <v>10.6051071428571</v>
      </c>
      <c r="I31" s="11">
        <f t="shared" si="1"/>
        <v>283.755107142857</v>
      </c>
      <c r="J31" s="11">
        <f t="shared" si="2"/>
        <v>0.0660383395629832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2.8842437345776</v>
      </c>
      <c r="P31" s="11">
        <f t="shared" si="5"/>
        <v>0.190470667126443</v>
      </c>
      <c r="Q31" s="15">
        <f t="shared" si="6"/>
        <v>0.0247611867264375</v>
      </c>
      <c r="R31" s="11">
        <f t="shared" si="7"/>
        <v>0.129143083333333</v>
      </c>
      <c r="S31" s="16">
        <f t="shared" si="8"/>
        <v>0.191734517152003</v>
      </c>
      <c r="T31" s="3">
        <v>0.01</v>
      </c>
      <c r="U31" s="17">
        <f t="shared" si="9"/>
        <v>0.00191734517152003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0.02381734517152</v>
      </c>
      <c r="AR31" s="24">
        <f t="shared" si="15"/>
        <v>99.3408333333333</v>
      </c>
      <c r="AS31" s="1">
        <f t="shared" si="16"/>
        <v>0.13</v>
      </c>
      <c r="AT31" s="2">
        <f>$E$4/12</f>
        <v>0.148333333333333</v>
      </c>
      <c r="AU31" s="1">
        <f t="shared" si="17"/>
        <v>305.687767901208</v>
      </c>
    </row>
    <row r="32" s="1" customFormat="1" ht="16.8" spans="1:47">
      <c r="A32" s="6"/>
      <c r="B32" s="6"/>
      <c r="C32" s="8">
        <v>3</v>
      </c>
      <c r="D32" s="9">
        <v>13.2764516129032</v>
      </c>
      <c r="E32" s="12">
        <f t="shared" si="18"/>
        <v>10.6051071428571</v>
      </c>
      <c r="F32" s="8" t="s">
        <v>109</v>
      </c>
      <c r="G32" s="6">
        <v>4</v>
      </c>
      <c r="H32" s="11">
        <f t="shared" si="0"/>
        <v>13.2764516129032</v>
      </c>
      <c r="I32" s="11">
        <f t="shared" si="1"/>
        <v>286.426451612903</v>
      </c>
      <c r="J32" s="11">
        <f t="shared" si="2"/>
        <v>0.0909458357672461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3.68718140078449</v>
      </c>
      <c r="P32" s="11">
        <f t="shared" si="5"/>
        <v>0.335333794119791</v>
      </c>
      <c r="Q32" s="15">
        <f t="shared" si="6"/>
        <v>0.0435933932355728</v>
      </c>
      <c r="R32" s="11">
        <f t="shared" si="7"/>
        <v>0.129143083333333</v>
      </c>
      <c r="S32" s="16">
        <f t="shared" si="8"/>
        <v>0.337558869669027</v>
      </c>
      <c r="T32" s="3">
        <v>0.01</v>
      </c>
      <c r="U32" s="17">
        <f t="shared" si="9"/>
        <v>0.00337558869669027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0.0252755886966903</v>
      </c>
      <c r="AR32" s="24">
        <f t="shared" si="15"/>
        <v>99.3408333333333</v>
      </c>
      <c r="AS32" s="1">
        <f t="shared" si="16"/>
        <v>0.13</v>
      </c>
      <c r="AT32" s="2">
        <f>$E$4/12</f>
        <v>0.148333333333333</v>
      </c>
      <c r="AU32" s="1">
        <f t="shared" si="17"/>
        <v>324.403842470204</v>
      </c>
    </row>
    <row r="33" s="1" customFormat="1" ht="16.8" spans="1:47">
      <c r="A33" s="6"/>
      <c r="B33" s="6"/>
      <c r="C33" s="8">
        <v>4</v>
      </c>
      <c r="D33" s="9">
        <v>14.9952333333333</v>
      </c>
      <c r="E33" s="12">
        <f t="shared" si="18"/>
        <v>13.2764516129032</v>
      </c>
      <c r="F33" s="8" t="s">
        <v>109</v>
      </c>
      <c r="G33" s="6">
        <v>5</v>
      </c>
      <c r="H33" s="11">
        <f t="shared" si="0"/>
        <v>14.9952333333333</v>
      </c>
      <c r="I33" s="11">
        <f t="shared" si="1"/>
        <v>288.145233333333</v>
      </c>
      <c r="J33" s="11">
        <f t="shared" si="2"/>
        <v>0.111390044821571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3.18425522633147</v>
      </c>
      <c r="O33" s="11">
        <f t="shared" si="19"/>
        <v>1.16100071366657</v>
      </c>
      <c r="P33" s="11">
        <f t="shared" si="5"/>
        <v>0.129323921533195</v>
      </c>
      <c r="Q33" s="15">
        <f t="shared" si="6"/>
        <v>0.0168121097993154</v>
      </c>
      <c r="R33" s="11">
        <f t="shared" si="7"/>
        <v>0.129143083333333</v>
      </c>
      <c r="S33" s="16">
        <f t="shared" si="8"/>
        <v>0.130182038134566</v>
      </c>
      <c r="T33" s="3">
        <v>0.01</v>
      </c>
      <c r="U33" s="17">
        <f t="shared" si="9"/>
        <v>0.00130182038134566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0.0232018203813457</v>
      </c>
      <c r="AR33" s="24">
        <f t="shared" si="15"/>
        <v>99.3408333333333</v>
      </c>
      <c r="AS33" s="1">
        <f t="shared" si="16"/>
        <v>0.13</v>
      </c>
      <c r="AT33" s="2">
        <f>$E$4/12</f>
        <v>0.148333333333333</v>
      </c>
      <c r="AU33" s="1">
        <f t="shared" si="17"/>
        <v>297.787710281803</v>
      </c>
    </row>
    <row r="34" s="1" customFormat="1" ht="16.8" spans="1:47">
      <c r="A34" s="6"/>
      <c r="B34" s="6"/>
      <c r="C34" s="8">
        <v>5</v>
      </c>
      <c r="D34" s="9">
        <v>20.261064516129</v>
      </c>
      <c r="E34" s="12">
        <f t="shared" si="18"/>
        <v>14.9952333333333</v>
      </c>
      <c r="F34" s="8" t="s">
        <v>111</v>
      </c>
      <c r="G34" s="6">
        <v>6</v>
      </c>
      <c r="H34" s="11">
        <f t="shared" si="0"/>
        <v>20.261064516129</v>
      </c>
      <c r="I34" s="11">
        <f t="shared" si="1"/>
        <v>293.411064516129</v>
      </c>
      <c r="J34" s="11">
        <f t="shared" si="2"/>
        <v>0.204279190137332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2.02508512546671</v>
      </c>
      <c r="P34" s="11">
        <f t="shared" si="5"/>
        <v>0.413682749389496</v>
      </c>
      <c r="Q34" s="15">
        <f t="shared" si="6"/>
        <v>0.0537787574206344</v>
      </c>
      <c r="R34" s="11">
        <f t="shared" si="7"/>
        <v>0.129143083333333</v>
      </c>
      <c r="S34" s="16">
        <f t="shared" si="8"/>
        <v>0.416427701991793</v>
      </c>
      <c r="T34" s="3">
        <v>0.01</v>
      </c>
      <c r="U34" s="17">
        <f t="shared" si="9"/>
        <v>0.00416427701991793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0.0336142770199179</v>
      </c>
      <c r="AR34" s="24">
        <f t="shared" si="15"/>
        <v>99.3408333333333</v>
      </c>
      <c r="AS34" s="1">
        <f t="shared" si="16"/>
        <v>0.13</v>
      </c>
      <c r="AT34" s="2">
        <f>$E$4/12</f>
        <v>0.148333333333333</v>
      </c>
      <c r="AU34" s="1">
        <f t="shared" si="17"/>
        <v>431.428156153971</v>
      </c>
    </row>
    <row r="35" s="1" customFormat="1" ht="16.8" spans="1:47">
      <c r="A35" s="6"/>
      <c r="B35" s="6"/>
      <c r="C35" s="8">
        <v>6</v>
      </c>
      <c r="D35" s="9">
        <v>23.1385</v>
      </c>
      <c r="E35" s="12">
        <f t="shared" si="18"/>
        <v>20.261064516129</v>
      </c>
      <c r="F35" s="8" t="s">
        <v>109</v>
      </c>
      <c r="G35" s="6">
        <v>7</v>
      </c>
      <c r="H35" s="11">
        <f t="shared" si="0"/>
        <v>23.1385</v>
      </c>
      <c r="I35" s="11">
        <f t="shared" si="1"/>
        <v>296.2885</v>
      </c>
      <c r="J35" s="11">
        <f t="shared" si="2"/>
        <v>0.281959996611683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2.60481070941054</v>
      </c>
      <c r="P35" s="11">
        <f t="shared" si="5"/>
        <v>0.734452418799473</v>
      </c>
      <c r="Q35" s="15">
        <f t="shared" si="6"/>
        <v>0.0954788144439315</v>
      </c>
      <c r="R35" s="11">
        <f t="shared" si="7"/>
        <v>0.129143083333333</v>
      </c>
      <c r="S35" s="16">
        <f t="shared" si="8"/>
        <v>0.739325808084432</v>
      </c>
      <c r="T35" s="3">
        <v>0.01</v>
      </c>
      <c r="U35" s="17">
        <f t="shared" si="9"/>
        <v>0.00739325808084432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0.0368432580808443</v>
      </c>
      <c r="AR35" s="24">
        <f t="shared" si="15"/>
        <v>99.3408333333333</v>
      </c>
      <c r="AS35" s="1">
        <f t="shared" si="16"/>
        <v>0.13</v>
      </c>
      <c r="AT35" s="2">
        <f>$E$4/12</f>
        <v>0.148333333333333</v>
      </c>
      <c r="AU35" s="1">
        <f t="shared" si="17"/>
        <v>472.871062825625</v>
      </c>
    </row>
    <row r="36" s="1" customFormat="1" ht="16.8" spans="1:47">
      <c r="A36" s="6"/>
      <c r="B36" s="6"/>
      <c r="C36" s="8">
        <v>7</v>
      </c>
      <c r="D36" s="9">
        <v>24.6399032258065</v>
      </c>
      <c r="E36" s="12">
        <f t="shared" si="18"/>
        <v>23.1385</v>
      </c>
      <c r="F36" s="8" t="s">
        <v>109</v>
      </c>
      <c r="G36" s="6">
        <v>8</v>
      </c>
      <c r="H36" s="11">
        <f t="shared" si="0"/>
        <v>24.6399032258065</v>
      </c>
      <c r="I36" s="11">
        <f t="shared" si="1"/>
        <v>297.789903225806</v>
      </c>
      <c r="J36" s="11">
        <f t="shared" si="2"/>
        <v>0.332770203053235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2.8637666239444</v>
      </c>
      <c r="P36" s="11">
        <f t="shared" si="5"/>
        <v>0.952976200947057</v>
      </c>
      <c r="Q36" s="15">
        <f t="shared" si="6"/>
        <v>0.123886906123117</v>
      </c>
      <c r="R36" s="11">
        <f t="shared" si="7"/>
        <v>0.129143083333333</v>
      </c>
      <c r="S36" s="16">
        <f t="shared" si="8"/>
        <v>0.959299584038513</v>
      </c>
      <c r="T36" s="3">
        <v>0.01</v>
      </c>
      <c r="U36" s="17">
        <f t="shared" si="9"/>
        <v>0.00959299584038513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0.0390429958403851</v>
      </c>
      <c r="AR36" s="24">
        <f t="shared" si="15"/>
        <v>99.3408333333333</v>
      </c>
      <c r="AS36" s="1">
        <f t="shared" si="16"/>
        <v>0.13</v>
      </c>
      <c r="AT36" s="2">
        <f>$E$4/12</f>
        <v>0.148333333333333</v>
      </c>
      <c r="AU36" s="1">
        <f t="shared" si="17"/>
        <v>501.103971272789</v>
      </c>
    </row>
    <row r="37" s="1" customFormat="1" ht="16.8" spans="1:47">
      <c r="A37" s="6"/>
      <c r="B37" s="6"/>
      <c r="C37" s="8">
        <v>8</v>
      </c>
      <c r="D37" s="9">
        <v>24.4748064516129</v>
      </c>
      <c r="E37" s="12">
        <f t="shared" si="18"/>
        <v>24.6399032258065</v>
      </c>
      <c r="F37" s="8" t="s">
        <v>109</v>
      </c>
      <c r="G37" s="6">
        <v>9</v>
      </c>
      <c r="H37" s="11">
        <f t="shared" si="0"/>
        <v>24.4748064516129</v>
      </c>
      <c r="I37" s="11">
        <f t="shared" si="1"/>
        <v>297.624806451613</v>
      </c>
      <c r="J37" s="11">
        <f t="shared" si="2"/>
        <v>0.326789019178632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2.90419875633068</v>
      </c>
      <c r="P37" s="11">
        <f t="shared" si="5"/>
        <v>0.949060263081107</v>
      </c>
      <c r="Q37" s="15">
        <f t="shared" si="6"/>
        <v>0.123377834200544</v>
      </c>
      <c r="R37" s="11">
        <f t="shared" si="7"/>
        <v>0.129143083333333</v>
      </c>
      <c r="S37" s="16">
        <f t="shared" si="8"/>
        <v>0.955357662338692</v>
      </c>
      <c r="T37" s="3">
        <v>0.01</v>
      </c>
      <c r="U37" s="17">
        <f t="shared" si="9"/>
        <v>0.00955357662338692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0.0390035766233869</v>
      </c>
      <c r="AR37" s="24">
        <f t="shared" si="15"/>
        <v>99.3408333333333</v>
      </c>
      <c r="AS37" s="1">
        <f t="shared" si="16"/>
        <v>0.13</v>
      </c>
      <c r="AT37" s="2">
        <f>$E$4/12</f>
        <v>0.148333333333333</v>
      </c>
      <c r="AU37" s="1">
        <f t="shared" si="17"/>
        <v>500.598038627071</v>
      </c>
    </row>
    <row r="38" s="1" customFormat="1" ht="16.8" spans="1:47">
      <c r="A38" s="6"/>
      <c r="B38" s="6"/>
      <c r="C38" s="8">
        <v>9</v>
      </c>
      <c r="D38" s="9">
        <v>23.2594</v>
      </c>
      <c r="E38" s="12">
        <f t="shared" si="18"/>
        <v>24.4748064516129</v>
      </c>
      <c r="F38" s="8" t="s">
        <v>109</v>
      </c>
      <c r="G38" s="6">
        <v>10</v>
      </c>
      <c r="H38" s="11">
        <f t="shared" si="0"/>
        <v>23.2594</v>
      </c>
      <c r="I38" s="11">
        <f t="shared" si="1"/>
        <v>296.4094</v>
      </c>
      <c r="J38" s="11">
        <f t="shared" si="2"/>
        <v>0.285764839192214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2.94854682658291</v>
      </c>
      <c r="P38" s="11">
        <f t="shared" si="5"/>
        <v>0.842591009749177</v>
      </c>
      <c r="Q38" s="15">
        <f t="shared" si="6"/>
        <v>0.109536831267393</v>
      </c>
      <c r="R38" s="11">
        <f t="shared" si="7"/>
        <v>0.129143083333333</v>
      </c>
      <c r="S38" s="16">
        <f t="shared" si="8"/>
        <v>0.848181942386074</v>
      </c>
      <c r="T38" s="3">
        <v>0.01</v>
      </c>
      <c r="U38" s="17">
        <f t="shared" si="9"/>
        <v>0.00848181942386074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0.0379318194238607</v>
      </c>
      <c r="AR38" s="24">
        <f t="shared" si="15"/>
        <v>99.3408333333333</v>
      </c>
      <c r="AS38" s="1">
        <f t="shared" si="16"/>
        <v>0.13</v>
      </c>
      <c r="AT38" s="2">
        <f>$E$4/12</f>
        <v>0.148333333333333</v>
      </c>
      <c r="AU38" s="1">
        <f t="shared" si="17"/>
        <v>486.842388545342</v>
      </c>
    </row>
    <row r="39" s="1" customFormat="1" ht="16.8" spans="1:47">
      <c r="A39" s="6"/>
      <c r="B39" s="6"/>
      <c r="C39" s="8">
        <v>10</v>
      </c>
      <c r="D39" s="9">
        <v>15.8406451612903</v>
      </c>
      <c r="E39" s="12">
        <f t="shared" si="18"/>
        <v>23.2594</v>
      </c>
      <c r="F39" s="8" t="s">
        <v>109</v>
      </c>
      <c r="G39" s="6">
        <v>11</v>
      </c>
      <c r="H39" s="11">
        <f t="shared" si="0"/>
        <v>15.8406451612903</v>
      </c>
      <c r="I39" s="11">
        <f t="shared" si="1"/>
        <v>288.99064516129</v>
      </c>
      <c r="J39" s="11">
        <f t="shared" si="2"/>
        <v>0.122963889752981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2.00065802599204</v>
      </c>
      <c r="O39" s="11">
        <f t="shared" si="19"/>
        <v>1.09870612417502</v>
      </c>
      <c r="P39" s="11">
        <f t="shared" si="5"/>
        <v>0.135101178723983</v>
      </c>
      <c r="Q39" s="15">
        <f t="shared" si="6"/>
        <v>0.0175631532341177</v>
      </c>
      <c r="R39" s="11">
        <f t="shared" si="7"/>
        <v>0.129143083333333</v>
      </c>
      <c r="S39" s="16">
        <f t="shared" si="8"/>
        <v>0.135997629766863</v>
      </c>
      <c r="T39" s="3">
        <v>0.01</v>
      </c>
      <c r="U39" s="17">
        <f t="shared" si="9"/>
        <v>0.00135997629766863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0.0308099762976686</v>
      </c>
      <c r="AR39" s="24">
        <f t="shared" si="15"/>
        <v>99.3408333333333</v>
      </c>
      <c r="AS39" s="1">
        <f t="shared" si="16"/>
        <v>0.13</v>
      </c>
      <c r="AT39" s="2">
        <f>$E$4/12</f>
        <v>0.148333333333333</v>
      </c>
      <c r="AU39" s="1">
        <f t="shared" si="17"/>
        <v>395.435881526605</v>
      </c>
    </row>
    <row r="40" s="1" customFormat="1" ht="16.8" spans="1:48">
      <c r="A40" s="6"/>
      <c r="B40" s="6"/>
      <c r="C40" s="8">
        <v>11</v>
      </c>
      <c r="D40" s="9">
        <v>10.5976333333333</v>
      </c>
      <c r="E40" s="12">
        <f t="shared" si="18"/>
        <v>15.8406451612903</v>
      </c>
      <c r="F40" s="8" t="s">
        <v>111</v>
      </c>
      <c r="G40" s="6">
        <v>12</v>
      </c>
      <c r="H40" s="11">
        <f t="shared" si="0"/>
        <v>10.5976333333333</v>
      </c>
      <c r="I40" s="11">
        <f t="shared" si="1"/>
        <v>283.747633333333</v>
      </c>
      <c r="J40" s="11">
        <f t="shared" si="2"/>
        <v>0.0659786797685059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1.95701327878437</v>
      </c>
      <c r="P40" s="11">
        <f t="shared" si="5"/>
        <v>0.129121152423628</v>
      </c>
      <c r="Q40" s="15">
        <f t="shared" si="6"/>
        <v>0.0167857498150716</v>
      </c>
      <c r="R40" s="11">
        <f t="shared" si="7"/>
        <v>0.129143083333333</v>
      </c>
      <c r="S40" s="16">
        <f t="shared" si="8"/>
        <v>0.129977923569826</v>
      </c>
      <c r="T40" s="3">
        <v>0.01</v>
      </c>
      <c r="U40" s="17">
        <f t="shared" si="9"/>
        <v>0.00129977923569826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0.0231997792356983</v>
      </c>
      <c r="AR40" s="24">
        <f t="shared" si="15"/>
        <v>99.3408333333333</v>
      </c>
      <c r="AS40" s="1">
        <f t="shared" si="16"/>
        <v>0.13</v>
      </c>
      <c r="AT40" s="2">
        <f>$E$4/12</f>
        <v>0.148333333333333</v>
      </c>
      <c r="AU40" s="1">
        <f t="shared" si="17"/>
        <v>297.761512850795</v>
      </c>
      <c r="AV40" s="1">
        <f>SUM(AU29:AU40)</f>
        <v>4588.47950229838</v>
      </c>
    </row>
    <row r="41" s="1" customFormat="1" ht="16.8" spans="1:46">
      <c r="A41" s="6"/>
      <c r="B41" s="6"/>
      <c r="C41" s="8">
        <v>12</v>
      </c>
      <c r="D41" s="9">
        <v>7.44574193548387</v>
      </c>
      <c r="E41" s="12">
        <f t="shared" si="18"/>
        <v>10.5976333333333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4.62922580645161</v>
      </c>
      <c r="E44" s="8"/>
      <c r="F44" s="8"/>
      <c r="G44" s="6">
        <v>1</v>
      </c>
      <c r="H44" s="11">
        <f t="shared" ref="H44:H55" si="20">E45</f>
        <v>4.62922580645161</v>
      </c>
      <c r="I44" s="11">
        <f t="shared" ref="I44:I55" si="21">H44+273.15</f>
        <v>277.779225806452</v>
      </c>
      <c r="J44" s="11">
        <f t="shared" ref="J44:J55" si="22">EXP(($C$18*(I44-$C$16))/($C$19*I44*$C$16))</f>
        <v>0.0315645630886624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0.0281325218402296</v>
      </c>
      <c r="Q44" s="15">
        <f t="shared" ref="Q44:Q55" si="26">P44*$B$46</f>
        <v>0.00365722783922985</v>
      </c>
      <c r="R44" s="11">
        <f t="shared" ref="R44:R55" si="27">L44*$B$46</f>
        <v>0.115864991666667</v>
      </c>
      <c r="S44" s="16">
        <f t="shared" ref="S44:S55" si="28">Q44/R44</f>
        <v>0.0315645630886624</v>
      </c>
      <c r="T44" s="3">
        <v>0.01</v>
      </c>
      <c r="U44" s="17">
        <f t="shared" ref="U44:U55" si="29">S44*T44</f>
        <v>0.000315645630886624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0.0194156456308866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65.8333333333333</v>
      </c>
      <c r="AU44" s="1">
        <f t="shared" ref="AU44:AU55" si="37">AT44*10000*AS44*0.67*AR44*AQ44</f>
        <v>99225.8252213439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4.99374193548387</v>
      </c>
      <c r="E45" s="12">
        <f t="shared" ref="E45:E56" si="38">D44</f>
        <v>4.62922580645161</v>
      </c>
      <c r="F45" s="8" t="s">
        <v>109</v>
      </c>
      <c r="G45" s="6">
        <v>2</v>
      </c>
      <c r="H45" s="11">
        <f t="shared" si="20"/>
        <v>4.99374193548387</v>
      </c>
      <c r="I45" s="11">
        <f t="shared" si="21"/>
        <v>278.143741935484</v>
      </c>
      <c r="J45" s="11">
        <f t="shared" si="22"/>
        <v>0.0330483670872179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1.7544058114931</v>
      </c>
      <c r="P45" s="11">
        <f t="shared" si="25"/>
        <v>0.0579802472781725</v>
      </c>
      <c r="Q45" s="15">
        <f t="shared" si="26"/>
        <v>0.00753743214616243</v>
      </c>
      <c r="R45" s="11">
        <f t="shared" si="27"/>
        <v>0.115864991666667</v>
      </c>
      <c r="S45" s="16">
        <f t="shared" si="28"/>
        <v>0.0650535769065338</v>
      </c>
      <c r="T45" s="3">
        <v>0.01</v>
      </c>
      <c r="U45" s="17">
        <f t="shared" si="29"/>
        <v>0.000650535769065338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0.0197505357690653</v>
      </c>
      <c r="AR45" s="24">
        <f t="shared" si="35"/>
        <v>89.1269166666667</v>
      </c>
      <c r="AS45" s="1">
        <f t="shared" si="36"/>
        <v>0.13</v>
      </c>
      <c r="AT45" s="2">
        <f>$E$3/12</f>
        <v>65.8333333333333</v>
      </c>
      <c r="AU45" s="1">
        <f t="shared" si="37"/>
        <v>100937.31867106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10.6051071428571</v>
      </c>
      <c r="E46" s="12">
        <f t="shared" si="38"/>
        <v>4.99374193548387</v>
      </c>
      <c r="F46" s="8" t="s">
        <v>109</v>
      </c>
      <c r="G46" s="6">
        <v>3</v>
      </c>
      <c r="H46" s="11">
        <f t="shared" si="20"/>
        <v>10.6051071428571</v>
      </c>
      <c r="I46" s="11">
        <f t="shared" si="21"/>
        <v>283.755107142857</v>
      </c>
      <c r="J46" s="11">
        <f t="shared" si="22"/>
        <v>0.0660383395629832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2.5876947308816</v>
      </c>
      <c r="P46" s="11">
        <f t="shared" si="25"/>
        <v>0.170887063323302</v>
      </c>
      <c r="Q46" s="15">
        <f t="shared" si="26"/>
        <v>0.0222153182320292</v>
      </c>
      <c r="R46" s="11">
        <f t="shared" si="27"/>
        <v>0.115864991666667</v>
      </c>
      <c r="S46" s="16">
        <f t="shared" si="28"/>
        <v>0.191734517152003</v>
      </c>
      <c r="T46" s="3">
        <v>0.01</v>
      </c>
      <c r="U46" s="17">
        <f t="shared" si="29"/>
        <v>0.00191734517152003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0.02101734517152</v>
      </c>
      <c r="AR46" s="24">
        <f t="shared" si="35"/>
        <v>89.1269166666667</v>
      </c>
      <c r="AS46" s="1">
        <f t="shared" si="36"/>
        <v>0.13</v>
      </c>
      <c r="AT46" s="2">
        <f>$E$3/12</f>
        <v>65.8333333333333</v>
      </c>
      <c r="AU46" s="1">
        <f t="shared" si="37"/>
        <v>107411.489592101</v>
      </c>
    </row>
    <row r="47" s="1" customFormat="1" ht="16.8" spans="1:47">
      <c r="A47" s="6"/>
      <c r="B47" s="6"/>
      <c r="C47" s="8">
        <v>3</v>
      </c>
      <c r="D47" s="9">
        <v>13.2764516129032</v>
      </c>
      <c r="E47" s="12">
        <f t="shared" si="38"/>
        <v>10.6051071428571</v>
      </c>
      <c r="F47" s="8" t="s">
        <v>109</v>
      </c>
      <c r="G47" s="6">
        <v>4</v>
      </c>
      <c r="H47" s="11">
        <f t="shared" si="20"/>
        <v>13.2764516129032</v>
      </c>
      <c r="I47" s="11">
        <f t="shared" si="21"/>
        <v>286.426451612903</v>
      </c>
      <c r="J47" s="11">
        <f t="shared" si="22"/>
        <v>0.0909458357672461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3.30807683422496</v>
      </c>
      <c r="P47" s="11">
        <f t="shared" si="25"/>
        <v>0.300855812470855</v>
      </c>
      <c r="Q47" s="15">
        <f t="shared" si="26"/>
        <v>0.0391112556212111</v>
      </c>
      <c r="R47" s="11">
        <f t="shared" si="27"/>
        <v>0.115864991666667</v>
      </c>
      <c r="S47" s="16">
        <f t="shared" si="28"/>
        <v>0.337558869669025</v>
      </c>
      <c r="T47" s="3">
        <v>0.01</v>
      </c>
      <c r="U47" s="17">
        <f t="shared" si="29"/>
        <v>0.00337558869669025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0.0224755886966902</v>
      </c>
      <c r="AR47" s="24">
        <f t="shared" si="35"/>
        <v>89.1269166666667</v>
      </c>
      <c r="AS47" s="1">
        <f t="shared" si="36"/>
        <v>0.13</v>
      </c>
      <c r="AT47" s="2">
        <f>$E$3/12</f>
        <v>65.8333333333333</v>
      </c>
      <c r="AU47" s="1">
        <f t="shared" si="37"/>
        <v>114864.005975513</v>
      </c>
    </row>
    <row r="48" s="1" customFormat="1" ht="16.8" spans="1:47">
      <c r="A48" s="6"/>
      <c r="B48" s="6"/>
      <c r="C48" s="8">
        <v>4</v>
      </c>
      <c r="D48" s="9">
        <v>14.9952333333333</v>
      </c>
      <c r="E48" s="12">
        <f t="shared" si="38"/>
        <v>13.2764516129032</v>
      </c>
      <c r="F48" s="8" t="s">
        <v>109</v>
      </c>
      <c r="G48" s="6">
        <v>5</v>
      </c>
      <c r="H48" s="11">
        <f t="shared" si="20"/>
        <v>14.9952333333333</v>
      </c>
      <c r="I48" s="11">
        <f t="shared" si="21"/>
        <v>288.145233333333</v>
      </c>
      <c r="J48" s="11">
        <f t="shared" si="22"/>
        <v>0.111390044821571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2.8568599706664</v>
      </c>
      <c r="O48" s="11">
        <f t="shared" si="39"/>
        <v>1.04163021775437</v>
      </c>
      <c r="P48" s="11">
        <f t="shared" si="25"/>
        <v>0.116027236643163</v>
      </c>
      <c r="Q48" s="15">
        <f t="shared" si="26"/>
        <v>0.0150835407636112</v>
      </c>
      <c r="R48" s="11">
        <f t="shared" si="27"/>
        <v>0.115864991666667</v>
      </c>
      <c r="S48" s="16">
        <f t="shared" si="28"/>
        <v>0.130182038134565</v>
      </c>
      <c r="T48" s="3">
        <v>0.01</v>
      </c>
      <c r="U48" s="17">
        <f t="shared" si="29"/>
        <v>0.00130182038134565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0.0204018203813457</v>
      </c>
      <c r="AR48" s="24">
        <f t="shared" si="35"/>
        <v>89.1269166666667</v>
      </c>
      <c r="AS48" s="1">
        <f t="shared" si="36"/>
        <v>0.13</v>
      </c>
      <c r="AT48" s="2">
        <f>$E$3/12</f>
        <v>65.8333333333333</v>
      </c>
      <c r="AU48" s="1">
        <f t="shared" si="37"/>
        <v>104265.78141374</v>
      </c>
    </row>
    <row r="49" s="1" customFormat="1" ht="16.8" spans="1:47">
      <c r="A49" s="6"/>
      <c r="B49" s="6"/>
      <c r="C49" s="8">
        <v>5</v>
      </c>
      <c r="D49" s="9">
        <v>20.261064516129</v>
      </c>
      <c r="E49" s="12">
        <f t="shared" si="38"/>
        <v>14.9952333333333</v>
      </c>
      <c r="F49" s="8" t="s">
        <v>111</v>
      </c>
      <c r="G49" s="6">
        <v>6</v>
      </c>
      <c r="H49" s="11">
        <f t="shared" si="20"/>
        <v>20.261064516129</v>
      </c>
      <c r="I49" s="11">
        <f t="shared" si="21"/>
        <v>293.411064516129</v>
      </c>
      <c r="J49" s="11">
        <f t="shared" si="22"/>
        <v>0.204279190137332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1.81687214777788</v>
      </c>
      <c r="P49" s="11">
        <f t="shared" si="25"/>
        <v>0.371149170931139</v>
      </c>
      <c r="Q49" s="15">
        <f t="shared" si="26"/>
        <v>0.0482493922210481</v>
      </c>
      <c r="R49" s="11">
        <f t="shared" si="27"/>
        <v>0.115864991666667</v>
      </c>
      <c r="S49" s="16">
        <f t="shared" si="28"/>
        <v>0.416427701991791</v>
      </c>
      <c r="T49" s="3">
        <v>0.01</v>
      </c>
      <c r="U49" s="17">
        <f t="shared" si="29"/>
        <v>0.00416427701991791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0.0322142770199179</v>
      </c>
      <c r="AR49" s="24">
        <f t="shared" si="35"/>
        <v>89.1269166666667</v>
      </c>
      <c r="AS49" s="1">
        <f t="shared" si="36"/>
        <v>0.13</v>
      </c>
      <c r="AT49" s="2">
        <f>$E$3/12</f>
        <v>65.8333333333333</v>
      </c>
      <c r="AU49" s="1">
        <f t="shared" si="37"/>
        <v>164634.660210594</v>
      </c>
    </row>
    <row r="50" s="1" customFormat="1" ht="16.8" spans="1:47">
      <c r="A50" s="6"/>
      <c r="B50" s="6"/>
      <c r="C50" s="8">
        <v>6</v>
      </c>
      <c r="D50" s="9">
        <v>23.1385</v>
      </c>
      <c r="E50" s="12">
        <f t="shared" si="38"/>
        <v>20.261064516129</v>
      </c>
      <c r="F50" s="8" t="s">
        <v>109</v>
      </c>
      <c r="G50" s="6">
        <v>7</v>
      </c>
      <c r="H50" s="11">
        <f t="shared" si="20"/>
        <v>23.1385</v>
      </c>
      <c r="I50" s="11">
        <f t="shared" si="21"/>
        <v>296.2885</v>
      </c>
      <c r="J50" s="11">
        <f t="shared" si="22"/>
        <v>0.281959996611683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2.3369921435134</v>
      </c>
      <c r="P50" s="11">
        <f t="shared" si="25"/>
        <v>0.65893829686657</v>
      </c>
      <c r="Q50" s="15">
        <f t="shared" si="26"/>
        <v>0.0856619785926541</v>
      </c>
      <c r="R50" s="11">
        <f t="shared" si="27"/>
        <v>0.115864991666667</v>
      </c>
      <c r="S50" s="16">
        <f t="shared" si="28"/>
        <v>0.739325808084428</v>
      </c>
      <c r="T50" s="3">
        <v>0.01</v>
      </c>
      <c r="U50" s="17">
        <f t="shared" si="29"/>
        <v>0.00739325808084428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0.0354432580808443</v>
      </c>
      <c r="AR50" s="24">
        <f t="shared" si="35"/>
        <v>89.1269166666667</v>
      </c>
      <c r="AS50" s="1">
        <f t="shared" si="36"/>
        <v>0.13</v>
      </c>
      <c r="AT50" s="2">
        <f>$E$3/12</f>
        <v>65.8333333333333</v>
      </c>
      <c r="AU50" s="1">
        <f t="shared" si="37"/>
        <v>181136.728516004</v>
      </c>
    </row>
    <row r="51" s="1" customFormat="1" ht="16.8" spans="1:47">
      <c r="A51" s="6"/>
      <c r="B51" s="6"/>
      <c r="C51" s="8">
        <v>7</v>
      </c>
      <c r="D51" s="9">
        <v>24.6399032258065</v>
      </c>
      <c r="E51" s="12">
        <f t="shared" si="38"/>
        <v>23.1385</v>
      </c>
      <c r="F51" s="8" t="s">
        <v>109</v>
      </c>
      <c r="G51" s="6">
        <v>8</v>
      </c>
      <c r="H51" s="11">
        <f t="shared" si="20"/>
        <v>24.6399032258065</v>
      </c>
      <c r="I51" s="11">
        <f t="shared" si="21"/>
        <v>297.789903225806</v>
      </c>
      <c r="J51" s="11">
        <f t="shared" si="22"/>
        <v>0.332770203053235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2.5693230133135</v>
      </c>
      <c r="P51" s="11">
        <f t="shared" si="25"/>
        <v>0.854994140849684</v>
      </c>
      <c r="Q51" s="15">
        <f t="shared" si="26"/>
        <v>0.111149238310459</v>
      </c>
      <c r="R51" s="11">
        <f t="shared" si="27"/>
        <v>0.115864991666667</v>
      </c>
      <c r="S51" s="16">
        <f t="shared" si="28"/>
        <v>0.959299584038508</v>
      </c>
      <c r="T51" s="3">
        <v>0.01</v>
      </c>
      <c r="U51" s="17">
        <f t="shared" si="29"/>
        <v>0.00959299584038508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0.0376429958403851</v>
      </c>
      <c r="AR51" s="24">
        <f t="shared" si="35"/>
        <v>89.1269166666667</v>
      </c>
      <c r="AS51" s="1">
        <f t="shared" si="36"/>
        <v>0.13</v>
      </c>
      <c r="AT51" s="2">
        <f>$E$3/12</f>
        <v>65.8333333333333</v>
      </c>
      <c r="AU51" s="1">
        <f t="shared" si="37"/>
        <v>192378.733989865</v>
      </c>
    </row>
    <row r="52" s="1" customFormat="1" ht="16.8" spans="1:47">
      <c r="A52" s="6"/>
      <c r="B52" s="6"/>
      <c r="C52" s="8">
        <v>8</v>
      </c>
      <c r="D52" s="9">
        <v>24.4748064516129</v>
      </c>
      <c r="E52" s="12">
        <f t="shared" si="38"/>
        <v>24.6399032258065</v>
      </c>
      <c r="F52" s="8" t="s">
        <v>109</v>
      </c>
      <c r="G52" s="6">
        <v>9</v>
      </c>
      <c r="H52" s="11">
        <f t="shared" si="20"/>
        <v>24.4748064516129</v>
      </c>
      <c r="I52" s="11">
        <f t="shared" si="21"/>
        <v>297.624806451613</v>
      </c>
      <c r="J52" s="11">
        <f t="shared" si="22"/>
        <v>0.326789019178632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2.60559803913048</v>
      </c>
      <c r="P52" s="11">
        <f t="shared" si="25"/>
        <v>0.851480827581219</v>
      </c>
      <c r="Q52" s="15">
        <f t="shared" si="26"/>
        <v>0.110692507585558</v>
      </c>
      <c r="R52" s="11">
        <f t="shared" si="27"/>
        <v>0.115864991666667</v>
      </c>
      <c r="S52" s="16">
        <f t="shared" si="28"/>
        <v>0.955357662338687</v>
      </c>
      <c r="T52" s="3">
        <v>0.01</v>
      </c>
      <c r="U52" s="17">
        <f t="shared" si="29"/>
        <v>0.00955357662338687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0.0376035766233869</v>
      </c>
      <c r="AR52" s="24">
        <f t="shared" si="35"/>
        <v>89.1269166666667</v>
      </c>
      <c r="AS52" s="1">
        <f t="shared" si="36"/>
        <v>0.13</v>
      </c>
      <c r="AT52" s="2">
        <f>$E$3/12</f>
        <v>65.8333333333333</v>
      </c>
      <c r="AU52" s="1">
        <f t="shared" si="37"/>
        <v>192177.27767929</v>
      </c>
    </row>
    <row r="53" s="1" customFormat="1" ht="16.8" spans="1:47">
      <c r="A53" s="6"/>
      <c r="B53" s="6"/>
      <c r="C53" s="8">
        <v>9</v>
      </c>
      <c r="D53" s="9">
        <v>23.2594</v>
      </c>
      <c r="E53" s="12">
        <f t="shared" si="38"/>
        <v>24.4748064516129</v>
      </c>
      <c r="F53" s="8" t="s">
        <v>109</v>
      </c>
      <c r="G53" s="6">
        <v>10</v>
      </c>
      <c r="H53" s="11">
        <f t="shared" si="20"/>
        <v>23.2594</v>
      </c>
      <c r="I53" s="11">
        <f t="shared" si="21"/>
        <v>296.4094</v>
      </c>
      <c r="J53" s="11">
        <f t="shared" si="22"/>
        <v>0.285764839192214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2.64538637821593</v>
      </c>
      <c r="P53" s="11">
        <f t="shared" si="25"/>
        <v>0.75595841297215</v>
      </c>
      <c r="Q53" s="15">
        <f t="shared" si="26"/>
        <v>0.0982745936863795</v>
      </c>
      <c r="R53" s="11">
        <f t="shared" si="27"/>
        <v>0.115864991666667</v>
      </c>
      <c r="S53" s="16">
        <f t="shared" si="28"/>
        <v>0.84818194238607</v>
      </c>
      <c r="T53" s="3">
        <v>0.01</v>
      </c>
      <c r="U53" s="17">
        <f t="shared" si="29"/>
        <v>0.0084818194238607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0.0365318194238607</v>
      </c>
      <c r="AR53" s="24">
        <f t="shared" si="35"/>
        <v>89.1269166666667</v>
      </c>
      <c r="AS53" s="1">
        <f t="shared" si="36"/>
        <v>0.13</v>
      </c>
      <c r="AT53" s="2">
        <f>$E$3/12</f>
        <v>65.8333333333333</v>
      </c>
      <c r="AU53" s="1">
        <f t="shared" si="37"/>
        <v>186699.942823594</v>
      </c>
    </row>
    <row r="54" s="1" customFormat="1" ht="16.8" spans="1:47">
      <c r="A54" s="6"/>
      <c r="B54" s="6"/>
      <c r="C54" s="8">
        <v>10</v>
      </c>
      <c r="D54" s="9">
        <v>15.8406451612903</v>
      </c>
      <c r="E54" s="12">
        <f t="shared" si="38"/>
        <v>23.2594</v>
      </c>
      <c r="F54" s="8" t="s">
        <v>109</v>
      </c>
      <c r="G54" s="6">
        <v>11</v>
      </c>
      <c r="H54" s="11">
        <f t="shared" si="20"/>
        <v>15.8406451612903</v>
      </c>
      <c r="I54" s="11">
        <f t="shared" si="21"/>
        <v>288.99064516129</v>
      </c>
      <c r="J54" s="11">
        <f t="shared" si="22"/>
        <v>0.122963889752981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1.79495656698159</v>
      </c>
      <c r="O54" s="11">
        <f t="shared" si="39"/>
        <v>0.985740564928856</v>
      </c>
      <c r="P54" s="11">
        <f t="shared" si="25"/>
        <v>0.121210494150953</v>
      </c>
      <c r="Q54" s="15">
        <f t="shared" si="26"/>
        <v>0.0157573642396239</v>
      </c>
      <c r="R54" s="11">
        <f t="shared" si="27"/>
        <v>0.115864991666667</v>
      </c>
      <c r="S54" s="16">
        <f t="shared" si="28"/>
        <v>0.135997629766862</v>
      </c>
      <c r="T54" s="3">
        <v>0.01</v>
      </c>
      <c r="U54" s="17">
        <f t="shared" si="29"/>
        <v>0.00135997629766862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0.0294099762976686</v>
      </c>
      <c r="AR54" s="24">
        <f t="shared" si="35"/>
        <v>89.1269166666667</v>
      </c>
      <c r="AS54" s="1">
        <f t="shared" si="36"/>
        <v>0.13</v>
      </c>
      <c r="AT54" s="2">
        <f>$E$3/12</f>
        <v>65.8333333333333</v>
      </c>
      <c r="AU54" s="1">
        <f t="shared" si="37"/>
        <v>150302.968201788</v>
      </c>
    </row>
    <row r="55" s="1" customFormat="1" ht="16.8" spans="1:48">
      <c r="A55" s="6"/>
      <c r="B55" s="6"/>
      <c r="C55" s="8">
        <v>11</v>
      </c>
      <c r="D55" s="9">
        <v>10.5976333333333</v>
      </c>
      <c r="E55" s="12">
        <f t="shared" si="38"/>
        <v>15.8406451612903</v>
      </c>
      <c r="F55" s="8" t="s">
        <v>111</v>
      </c>
      <c r="G55" s="6">
        <v>12</v>
      </c>
      <c r="H55" s="11">
        <f t="shared" si="20"/>
        <v>10.5976333333333</v>
      </c>
      <c r="I55" s="11">
        <f t="shared" si="21"/>
        <v>283.747633333333</v>
      </c>
      <c r="J55" s="11">
        <f t="shared" si="22"/>
        <v>0.0659786797685059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1.75579923744457</v>
      </c>
      <c r="P55" s="11">
        <f t="shared" si="25"/>
        <v>0.115845315625142</v>
      </c>
      <c r="Q55" s="15">
        <f t="shared" si="26"/>
        <v>0.0150598910312685</v>
      </c>
      <c r="R55" s="11">
        <f t="shared" si="27"/>
        <v>0.115864991666667</v>
      </c>
      <c r="S55" s="16">
        <f t="shared" si="28"/>
        <v>0.129977923569825</v>
      </c>
      <c r="T55" s="3">
        <v>0.01</v>
      </c>
      <c r="U55" s="17">
        <f t="shared" si="29"/>
        <v>0.00129977923569825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0.0203997792356982</v>
      </c>
      <c r="AR55" s="24">
        <f t="shared" si="35"/>
        <v>89.1269166666667</v>
      </c>
      <c r="AS55" s="1">
        <f t="shared" si="36"/>
        <v>0.13</v>
      </c>
      <c r="AT55" s="2">
        <f>$E$3/12</f>
        <v>65.8333333333333</v>
      </c>
      <c r="AU55" s="1">
        <f t="shared" si="37"/>
        <v>104255.349910966</v>
      </c>
      <c r="AV55" s="1">
        <f>SUM(AU44:AU55)</f>
        <v>1698290.08220586</v>
      </c>
    </row>
    <row r="56" s="1" customFormat="1" ht="16.8" spans="1:46">
      <c r="A56" s="6"/>
      <c r="B56" s="6"/>
      <c r="C56" s="8">
        <v>12</v>
      </c>
      <c r="D56" s="9">
        <v>7.44574193548387</v>
      </c>
      <c r="E56" s="12">
        <f t="shared" si="38"/>
        <v>10.5976333333333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4.62922580645161</v>
      </c>
      <c r="E60" s="8"/>
      <c r="F60" s="8"/>
      <c r="G60" s="6">
        <v>1</v>
      </c>
      <c r="H60" s="11">
        <f t="shared" ref="H60:H71" si="40">E61</f>
        <v>4.62922580645161</v>
      </c>
      <c r="I60" s="11">
        <f t="shared" ref="I60:I71" si="41">H60+273.15</f>
        <v>277.779225806452</v>
      </c>
      <c r="J60" s="11">
        <f t="shared" ref="J60:J71" si="42">EXP(($C$18*(I60-$C$16))/($C$19*I60*$C$16))</f>
        <v>0.0315645630886624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0.0435496276934276</v>
      </c>
      <c r="Q60" s="15">
        <f t="shared" ref="Q60:Q71" si="46">P60*$B$62</f>
        <v>0.00435496276934276</v>
      </c>
      <c r="R60" s="11">
        <f t="shared" ref="R60:R71" si="47">L60*$B$62</f>
        <v>0.13797</v>
      </c>
      <c r="S60" s="16">
        <f t="shared" ref="S60:S71" si="48">Q60/R60</f>
        <v>0.0315645630886624</v>
      </c>
      <c r="T60" s="3">
        <v>0.01</v>
      </c>
      <c r="U60" s="17">
        <f t="shared" ref="U60:U71" si="49">S60*T60</f>
        <v>0.000315645630886624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0.0126156456308866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0.0833333333333333</v>
      </c>
      <c r="AU60" s="1">
        <f t="shared" ref="AU60:AU71" si="57">AT60*10000*AS60*0.67*AR60*AQ60</f>
        <v>97.1824183795497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4.99374193548387</v>
      </c>
      <c r="E61" s="12">
        <f t="shared" ref="E61:E72" si="58">D60</f>
        <v>4.62922580645161</v>
      </c>
      <c r="F61" s="8" t="s">
        <v>109</v>
      </c>
      <c r="G61" s="6">
        <v>2</v>
      </c>
      <c r="H61" s="11">
        <f t="shared" si="40"/>
        <v>4.99374193548387</v>
      </c>
      <c r="I61" s="11">
        <f t="shared" si="41"/>
        <v>278.143741935484</v>
      </c>
      <c r="J61" s="11">
        <f t="shared" si="42"/>
        <v>0.0330483670872179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2.71585037230657</v>
      </c>
      <c r="P61" s="11">
        <f t="shared" si="45"/>
        <v>0.089754420057945</v>
      </c>
      <c r="Q61" s="15">
        <f t="shared" si="46"/>
        <v>0.0089754420057945</v>
      </c>
      <c r="R61" s="11">
        <f t="shared" si="47"/>
        <v>0.13797</v>
      </c>
      <c r="S61" s="16">
        <f t="shared" si="48"/>
        <v>0.065053576906534</v>
      </c>
      <c r="T61" s="3">
        <v>0.01</v>
      </c>
      <c r="U61" s="17">
        <f t="shared" si="49"/>
        <v>0.00065053576906534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0.0129505357690653</v>
      </c>
      <c r="AR61" s="24">
        <f t="shared" si="55"/>
        <v>137.97</v>
      </c>
      <c r="AS61" s="1">
        <f t="shared" si="56"/>
        <v>0.1</v>
      </c>
      <c r="AT61" s="2">
        <f>$E$5/12</f>
        <v>0.0833333333333333</v>
      </c>
      <c r="AU61" s="1">
        <f t="shared" si="57"/>
        <v>99.7621859532353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10.6051071428571</v>
      </c>
      <c r="E62" s="12">
        <f t="shared" si="58"/>
        <v>4.99374193548387</v>
      </c>
      <c r="F62" s="8" t="s">
        <v>109</v>
      </c>
      <c r="G62" s="6">
        <v>3</v>
      </c>
      <c r="H62" s="11">
        <f t="shared" si="40"/>
        <v>10.6051071428571</v>
      </c>
      <c r="I62" s="11">
        <f t="shared" si="41"/>
        <v>283.755107142857</v>
      </c>
      <c r="J62" s="11">
        <f t="shared" si="42"/>
        <v>0.0660383395629832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4.00579595224863</v>
      </c>
      <c r="P62" s="11">
        <f t="shared" si="45"/>
        <v>0.264536113314619</v>
      </c>
      <c r="Q62" s="15">
        <f t="shared" si="46"/>
        <v>0.0264536113314619</v>
      </c>
      <c r="R62" s="11">
        <f t="shared" si="47"/>
        <v>0.13797</v>
      </c>
      <c r="S62" s="16">
        <f t="shared" si="48"/>
        <v>0.191734517152003</v>
      </c>
      <c r="T62" s="3">
        <v>0.01</v>
      </c>
      <c r="U62" s="17">
        <f t="shared" si="49"/>
        <v>0.00191734517152003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0.01421734517152</v>
      </c>
      <c r="AR62" s="24">
        <f t="shared" si="55"/>
        <v>137.97</v>
      </c>
      <c r="AS62" s="1">
        <f t="shared" si="56"/>
        <v>0.1</v>
      </c>
      <c r="AT62" s="2">
        <f>$E$5/12</f>
        <v>0.0833333333333333</v>
      </c>
      <c r="AU62" s="1">
        <f t="shared" si="57"/>
        <v>109.5208304934</v>
      </c>
    </row>
    <row r="63" s="1" customFormat="1" ht="16.8" spans="1:47">
      <c r="A63" s="6"/>
      <c r="B63" s="6"/>
      <c r="C63" s="8">
        <v>3</v>
      </c>
      <c r="D63" s="9">
        <v>13.2764516129032</v>
      </c>
      <c r="E63" s="12">
        <f t="shared" si="58"/>
        <v>10.6051071428571</v>
      </c>
      <c r="F63" s="8" t="s">
        <v>109</v>
      </c>
      <c r="G63" s="6">
        <v>4</v>
      </c>
      <c r="H63" s="11">
        <f t="shared" si="40"/>
        <v>13.2764516129032</v>
      </c>
      <c r="I63" s="11">
        <f t="shared" si="41"/>
        <v>286.426451612903</v>
      </c>
      <c r="J63" s="11">
        <f t="shared" si="42"/>
        <v>0.0909458357672461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5.12095983893401</v>
      </c>
      <c r="P63" s="11">
        <f t="shared" si="45"/>
        <v>0.465729972482355</v>
      </c>
      <c r="Q63" s="15">
        <f t="shared" si="46"/>
        <v>0.0465729972482355</v>
      </c>
      <c r="R63" s="11">
        <f t="shared" si="47"/>
        <v>0.13797</v>
      </c>
      <c r="S63" s="16">
        <f t="shared" si="48"/>
        <v>0.337558869669026</v>
      </c>
      <c r="T63" s="3">
        <v>0.01</v>
      </c>
      <c r="U63" s="17">
        <f t="shared" si="49"/>
        <v>0.00337558869669026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0.0156755886966903</v>
      </c>
      <c r="AR63" s="24">
        <f t="shared" si="55"/>
        <v>137.97</v>
      </c>
      <c r="AS63" s="1">
        <f t="shared" si="56"/>
        <v>0.1</v>
      </c>
      <c r="AT63" s="2">
        <f>$E$5/12</f>
        <v>0.0833333333333333</v>
      </c>
      <c r="AU63" s="1">
        <f t="shared" si="57"/>
        <v>120.754154296931</v>
      </c>
    </row>
    <row r="64" s="1" customFormat="1" ht="16.8" spans="1:47">
      <c r="A64" s="6"/>
      <c r="B64" s="6"/>
      <c r="C64" s="8">
        <v>4</v>
      </c>
      <c r="D64" s="9">
        <v>14.9952333333333</v>
      </c>
      <c r="E64" s="12">
        <f t="shared" si="58"/>
        <v>13.2764516129032</v>
      </c>
      <c r="F64" s="8" t="s">
        <v>109</v>
      </c>
      <c r="G64" s="6">
        <v>5</v>
      </c>
      <c r="H64" s="11">
        <f t="shared" si="40"/>
        <v>14.9952333333333</v>
      </c>
      <c r="I64" s="11">
        <f t="shared" si="41"/>
        <v>288.145233333333</v>
      </c>
      <c r="J64" s="11">
        <f t="shared" si="42"/>
        <v>0.111390044821571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4.42246837312907</v>
      </c>
      <c r="O64" s="11">
        <f t="shared" si="59"/>
        <v>1.61246149332258</v>
      </c>
      <c r="P64" s="11">
        <f t="shared" si="45"/>
        <v>0.17961215801426</v>
      </c>
      <c r="Q64" s="15">
        <f t="shared" si="46"/>
        <v>0.017961215801426</v>
      </c>
      <c r="R64" s="11">
        <f t="shared" si="47"/>
        <v>0.13797</v>
      </c>
      <c r="S64" s="16">
        <f t="shared" si="48"/>
        <v>0.130182038134566</v>
      </c>
      <c r="T64" s="3">
        <v>0.01</v>
      </c>
      <c r="U64" s="17">
        <f t="shared" si="49"/>
        <v>0.00130182038134566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0.0136018203813457</v>
      </c>
      <c r="AR64" s="24">
        <f t="shared" si="55"/>
        <v>137.97</v>
      </c>
      <c r="AS64" s="1">
        <f t="shared" si="56"/>
        <v>0.1</v>
      </c>
      <c r="AT64" s="2">
        <f>$E$5/12</f>
        <v>0.0833333333333333</v>
      </c>
      <c r="AU64" s="1">
        <f t="shared" si="57"/>
        <v>104.77924298913</v>
      </c>
    </row>
    <row r="65" s="1" customFormat="1" ht="16.8" spans="1:47">
      <c r="A65" s="6"/>
      <c r="B65" s="6"/>
      <c r="C65" s="8">
        <v>5</v>
      </c>
      <c r="D65" s="9">
        <v>20.261064516129</v>
      </c>
      <c r="E65" s="12">
        <f t="shared" si="58"/>
        <v>14.9952333333333</v>
      </c>
      <c r="F65" s="8" t="s">
        <v>111</v>
      </c>
      <c r="G65" s="6">
        <v>6</v>
      </c>
      <c r="H65" s="11">
        <f t="shared" si="40"/>
        <v>20.261064516129</v>
      </c>
      <c r="I65" s="11">
        <f t="shared" si="41"/>
        <v>293.411064516129</v>
      </c>
      <c r="J65" s="11">
        <f t="shared" si="42"/>
        <v>0.204279190137332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2.81254933530832</v>
      </c>
      <c r="P65" s="11">
        <f t="shared" si="45"/>
        <v>0.574545300438075</v>
      </c>
      <c r="Q65" s="15">
        <f t="shared" si="46"/>
        <v>0.0574545300438075</v>
      </c>
      <c r="R65" s="11">
        <f t="shared" si="47"/>
        <v>0.13797</v>
      </c>
      <c r="S65" s="16">
        <f t="shared" si="48"/>
        <v>0.416427701991792</v>
      </c>
      <c r="T65" s="3">
        <v>0.01</v>
      </c>
      <c r="U65" s="17">
        <f t="shared" si="49"/>
        <v>0.00416427701991792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0.0222142770199179</v>
      </c>
      <c r="AR65" s="24">
        <f t="shared" si="55"/>
        <v>137.97</v>
      </c>
      <c r="AS65" s="1">
        <f t="shared" si="56"/>
        <v>0.1</v>
      </c>
      <c r="AT65" s="2">
        <f>$E$5/12</f>
        <v>0.0833333333333333</v>
      </c>
      <c r="AU65" s="1">
        <f t="shared" si="57"/>
        <v>171.123795524459</v>
      </c>
    </row>
    <row r="66" s="1" customFormat="1" ht="16.8" spans="1:47">
      <c r="A66" s="6"/>
      <c r="B66" s="6"/>
      <c r="C66" s="8">
        <v>6</v>
      </c>
      <c r="D66" s="9">
        <v>23.1385</v>
      </c>
      <c r="E66" s="12">
        <f t="shared" si="58"/>
        <v>20.261064516129</v>
      </c>
      <c r="F66" s="8" t="s">
        <v>109</v>
      </c>
      <c r="G66" s="6">
        <v>7</v>
      </c>
      <c r="H66" s="11">
        <f t="shared" si="40"/>
        <v>23.1385</v>
      </c>
      <c r="I66" s="11">
        <f t="shared" si="41"/>
        <v>296.2885</v>
      </c>
      <c r="J66" s="11">
        <f t="shared" si="42"/>
        <v>0.281959996611683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3.61770403487025</v>
      </c>
      <c r="P66" s="11">
        <f t="shared" si="45"/>
        <v>1.02004781741409</v>
      </c>
      <c r="Q66" s="15">
        <f t="shared" si="46"/>
        <v>0.102004781741409</v>
      </c>
      <c r="R66" s="11">
        <f t="shared" si="47"/>
        <v>0.13797</v>
      </c>
      <c r="S66" s="16">
        <f t="shared" si="48"/>
        <v>0.73932580808443</v>
      </c>
      <c r="T66" s="3">
        <v>0.01</v>
      </c>
      <c r="U66" s="17">
        <f t="shared" si="49"/>
        <v>0.0073932580808443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0.0254432580808443</v>
      </c>
      <c r="AR66" s="24">
        <f t="shared" si="55"/>
        <v>137.97</v>
      </c>
      <c r="AS66" s="1">
        <f t="shared" si="56"/>
        <v>0.1</v>
      </c>
      <c r="AT66" s="2">
        <f>$E$5/12</f>
        <v>0.0833333333333333</v>
      </c>
      <c r="AU66" s="1">
        <f t="shared" si="57"/>
        <v>195.99768605562</v>
      </c>
    </row>
    <row r="67" s="1" customFormat="1" ht="16.8" spans="1:47">
      <c r="A67" s="6"/>
      <c r="B67" s="6"/>
      <c r="C67" s="8">
        <v>7</v>
      </c>
      <c r="D67" s="9">
        <v>24.6399032258065</v>
      </c>
      <c r="E67" s="12">
        <f t="shared" si="58"/>
        <v>23.1385</v>
      </c>
      <c r="F67" s="8" t="s">
        <v>109</v>
      </c>
      <c r="G67" s="6">
        <v>8</v>
      </c>
      <c r="H67" s="11">
        <f t="shared" si="40"/>
        <v>24.6399032258065</v>
      </c>
      <c r="I67" s="11">
        <f t="shared" si="41"/>
        <v>297.789903225806</v>
      </c>
      <c r="J67" s="11">
        <f t="shared" si="42"/>
        <v>0.332770203053235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3.97735621745616</v>
      </c>
      <c r="P67" s="11">
        <f t="shared" si="45"/>
        <v>1.32354563609793</v>
      </c>
      <c r="Q67" s="15">
        <f t="shared" si="46"/>
        <v>0.132354563609793</v>
      </c>
      <c r="R67" s="11">
        <f t="shared" si="47"/>
        <v>0.13797</v>
      </c>
      <c r="S67" s="16">
        <f t="shared" si="48"/>
        <v>0.959299584038511</v>
      </c>
      <c r="T67" s="3">
        <v>0.01</v>
      </c>
      <c r="U67" s="17">
        <f t="shared" si="49"/>
        <v>0.00959299584038511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0.0276429958403851</v>
      </c>
      <c r="AR67" s="24">
        <f t="shared" si="55"/>
        <v>137.97</v>
      </c>
      <c r="AS67" s="1">
        <f t="shared" si="56"/>
        <v>0.1</v>
      </c>
      <c r="AT67" s="2">
        <f>$E$5/12</f>
        <v>0.0833333333333333</v>
      </c>
      <c r="AU67" s="1">
        <f t="shared" si="57"/>
        <v>212.942980932135</v>
      </c>
    </row>
    <row r="68" s="1" customFormat="1" ht="16.8" spans="1:47">
      <c r="A68" s="6"/>
      <c r="B68" s="6"/>
      <c r="C68" s="8">
        <v>8</v>
      </c>
      <c r="D68" s="9">
        <v>24.4748064516129</v>
      </c>
      <c r="E68" s="12">
        <f t="shared" si="58"/>
        <v>24.6399032258065</v>
      </c>
      <c r="F68" s="8" t="s">
        <v>109</v>
      </c>
      <c r="G68" s="6">
        <v>9</v>
      </c>
      <c r="H68" s="11">
        <f t="shared" si="40"/>
        <v>24.4748064516129</v>
      </c>
      <c r="I68" s="11">
        <f t="shared" si="41"/>
        <v>297.624806451613</v>
      </c>
      <c r="J68" s="11">
        <f t="shared" si="42"/>
        <v>0.326789019178632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4.03351058135823</v>
      </c>
      <c r="P68" s="11">
        <f t="shared" si="45"/>
        <v>1.31810696672869</v>
      </c>
      <c r="Q68" s="15">
        <f t="shared" si="46"/>
        <v>0.131810696672869</v>
      </c>
      <c r="R68" s="11">
        <f t="shared" si="47"/>
        <v>0.13797</v>
      </c>
      <c r="S68" s="16">
        <f t="shared" si="48"/>
        <v>0.955357662338689</v>
      </c>
      <c r="T68" s="3">
        <v>0.01</v>
      </c>
      <c r="U68" s="17">
        <f t="shared" si="49"/>
        <v>0.0095535766233869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0.0276035766233869</v>
      </c>
      <c r="AR68" s="24">
        <f t="shared" si="55"/>
        <v>137.97</v>
      </c>
      <c r="AS68" s="1">
        <f t="shared" si="56"/>
        <v>0.1</v>
      </c>
      <c r="AT68" s="2">
        <f>$E$5/12</f>
        <v>0.0833333333333333</v>
      </c>
      <c r="AU68" s="1">
        <f t="shared" si="57"/>
        <v>212.639321892352</v>
      </c>
    </row>
    <row r="69" s="1" customFormat="1" ht="16.8" spans="1:47">
      <c r="A69" s="6"/>
      <c r="B69" s="6"/>
      <c r="C69" s="8">
        <v>9</v>
      </c>
      <c r="D69" s="9">
        <v>23.2594</v>
      </c>
      <c r="E69" s="12">
        <f t="shared" si="58"/>
        <v>24.4748064516129</v>
      </c>
      <c r="F69" s="8" t="s">
        <v>109</v>
      </c>
      <c r="G69" s="6">
        <v>10</v>
      </c>
      <c r="H69" s="11">
        <f t="shared" si="40"/>
        <v>23.2594</v>
      </c>
      <c r="I69" s="11">
        <f t="shared" si="41"/>
        <v>296.4094</v>
      </c>
      <c r="J69" s="11">
        <f t="shared" si="42"/>
        <v>0.285764839192214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4.09510361462953</v>
      </c>
      <c r="P69" s="11">
        <f t="shared" si="45"/>
        <v>1.17023662591006</v>
      </c>
      <c r="Q69" s="15">
        <f t="shared" si="46"/>
        <v>0.117023662591006</v>
      </c>
      <c r="R69" s="11">
        <f t="shared" si="47"/>
        <v>0.13797</v>
      </c>
      <c r="S69" s="16">
        <f t="shared" si="48"/>
        <v>0.848181942386072</v>
      </c>
      <c r="T69" s="3">
        <v>0.01</v>
      </c>
      <c r="U69" s="17">
        <f t="shared" si="49"/>
        <v>0.00848181942386072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0.0265318194238607</v>
      </c>
      <c r="AR69" s="24">
        <f t="shared" si="55"/>
        <v>137.97</v>
      </c>
      <c r="AS69" s="1">
        <f t="shared" si="56"/>
        <v>0.1</v>
      </c>
      <c r="AT69" s="2">
        <f>$E$5/12</f>
        <v>0.0833333333333333</v>
      </c>
      <c r="AU69" s="1">
        <f t="shared" si="57"/>
        <v>204.383227863312</v>
      </c>
    </row>
    <row r="70" s="1" customFormat="1" ht="16.8" spans="1:47">
      <c r="A70" s="6"/>
      <c r="B70" s="6"/>
      <c r="C70" s="8">
        <v>10</v>
      </c>
      <c r="D70" s="9">
        <v>15.8406451612903</v>
      </c>
      <c r="E70" s="12">
        <f t="shared" si="58"/>
        <v>23.2594</v>
      </c>
      <c r="F70" s="8" t="s">
        <v>109</v>
      </c>
      <c r="G70" s="6">
        <v>11</v>
      </c>
      <c r="H70" s="11">
        <f t="shared" si="40"/>
        <v>15.8406451612903</v>
      </c>
      <c r="I70" s="11">
        <f t="shared" si="41"/>
        <v>288.99064516129</v>
      </c>
      <c r="J70" s="11">
        <f t="shared" si="42"/>
        <v>0.122963889752981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2.7786236392835</v>
      </c>
      <c r="O70" s="11">
        <f t="shared" si="59"/>
        <v>1.52594334943597</v>
      </c>
      <c r="P70" s="11">
        <f t="shared" si="45"/>
        <v>0.18763592978934</v>
      </c>
      <c r="Q70" s="15">
        <f t="shared" si="46"/>
        <v>0.018763592978934</v>
      </c>
      <c r="R70" s="11">
        <f t="shared" si="47"/>
        <v>0.13797</v>
      </c>
      <c r="S70" s="16">
        <f t="shared" si="48"/>
        <v>0.135997629766862</v>
      </c>
      <c r="T70" s="3">
        <v>0.01</v>
      </c>
      <c r="U70" s="17">
        <f t="shared" si="49"/>
        <v>0.00135997629766862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0.0194099762976686</v>
      </c>
      <c r="AR70" s="24">
        <f t="shared" si="55"/>
        <v>137.97</v>
      </c>
      <c r="AS70" s="1">
        <f t="shared" si="56"/>
        <v>0.1</v>
      </c>
      <c r="AT70" s="2">
        <f>$E$5/12</f>
        <v>0.0833333333333333</v>
      </c>
      <c r="AU70" s="1">
        <f t="shared" si="57"/>
        <v>149.521355663238</v>
      </c>
    </row>
    <row r="71" s="1" customFormat="1" ht="16.8" spans="1:48">
      <c r="A71" s="6"/>
      <c r="B71" s="6"/>
      <c r="C71" s="8">
        <v>11</v>
      </c>
      <c r="D71" s="9">
        <v>10.5976333333333</v>
      </c>
      <c r="E71" s="12">
        <f t="shared" si="58"/>
        <v>15.8406451612903</v>
      </c>
      <c r="F71" s="8" t="s">
        <v>111</v>
      </c>
      <c r="G71" s="6">
        <v>12</v>
      </c>
      <c r="H71" s="11">
        <f t="shared" si="40"/>
        <v>10.5976333333333</v>
      </c>
      <c r="I71" s="11">
        <f t="shared" si="41"/>
        <v>283.747633333333</v>
      </c>
      <c r="J71" s="11">
        <f t="shared" si="42"/>
        <v>0.0659786797685059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2.71800741964663</v>
      </c>
      <c r="P71" s="11">
        <f t="shared" si="45"/>
        <v>0.179330541149288</v>
      </c>
      <c r="Q71" s="15">
        <f t="shared" si="46"/>
        <v>0.0179330541149288</v>
      </c>
      <c r="R71" s="11">
        <f t="shared" si="47"/>
        <v>0.13797</v>
      </c>
      <c r="S71" s="16">
        <f t="shared" si="48"/>
        <v>0.129977923569826</v>
      </c>
      <c r="T71" s="3">
        <v>0.01</v>
      </c>
      <c r="U71" s="17">
        <f t="shared" si="49"/>
        <v>0.00129977923569826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0.0135997792356983</v>
      </c>
      <c r="AR71" s="24">
        <f t="shared" si="55"/>
        <v>137.97</v>
      </c>
      <c r="AS71" s="1">
        <f t="shared" si="56"/>
        <v>0.1</v>
      </c>
      <c r="AT71" s="2">
        <f>$E$5/12</f>
        <v>0.0833333333333333</v>
      </c>
      <c r="AU71" s="1">
        <f t="shared" si="57"/>
        <v>104.763519380835</v>
      </c>
      <c r="AV71" s="1">
        <f>SUM(AU60:AU71)</f>
        <v>1783.3707194242</v>
      </c>
    </row>
    <row r="72" s="1" customFormat="1" ht="16.8" spans="1:46">
      <c r="A72" s="6"/>
      <c r="B72" s="6"/>
      <c r="C72" s="8">
        <v>12</v>
      </c>
      <c r="D72" s="9">
        <v>7.44574193548387</v>
      </c>
      <c r="E72" s="12">
        <f t="shared" si="58"/>
        <v>10.5976333333333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4.62922580645161</v>
      </c>
      <c r="E76" s="8"/>
      <c r="F76" s="8"/>
      <c r="G76" s="6">
        <v>1</v>
      </c>
      <c r="H76" s="11">
        <f t="shared" ref="H76:H87" si="60">E77</f>
        <v>4.62922580645161</v>
      </c>
      <c r="I76" s="11">
        <f t="shared" ref="I76:I87" si="61">H76+273.15</f>
        <v>277.779225806452</v>
      </c>
      <c r="J76" s="11">
        <f t="shared" ref="J76:J87" si="62">EXP(($C$18*(I76-$C$16))/($C$19*I76*$C$16))</f>
        <v>0.0315645630886624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0.00247030846682516</v>
      </c>
      <c r="Q76" s="15">
        <f t="shared" ref="Q76:Q87" si="66">P76*$B$78</f>
        <v>0.00032114010068727</v>
      </c>
      <c r="R76" s="11">
        <f t="shared" ref="R76:R87" si="67">L76*$B$78</f>
        <v>0.0101740708333333</v>
      </c>
      <c r="S76" s="16">
        <f t="shared" ref="S76:S87" si="68">Q76/R76</f>
        <v>0.0315645630886625</v>
      </c>
      <c r="T76" s="3">
        <v>0.01</v>
      </c>
      <c r="U76" s="17">
        <f t="shared" ref="U76:U87" si="69">S76*T76</f>
        <v>0.000315645630886625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0.0119156456308866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2.58333333333333</v>
      </c>
      <c r="AU76" s="1">
        <f t="shared" ref="AU76:AU87" si="77">AT76*10000*AS76*0.67*AR76*AQ76</f>
        <v>209.830002744118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4.99374193548387</v>
      </c>
      <c r="E77" s="12">
        <f t="shared" ref="E77:E88" si="78">D76</f>
        <v>4.62922580645161</v>
      </c>
      <c r="F77" s="8" t="s">
        <v>109</v>
      </c>
      <c r="G77" s="6">
        <v>2</v>
      </c>
      <c r="H77" s="11">
        <f t="shared" si="60"/>
        <v>4.99374193548387</v>
      </c>
      <c r="I77" s="11">
        <f t="shared" si="61"/>
        <v>278.143741935484</v>
      </c>
      <c r="J77" s="11">
        <f t="shared" si="62"/>
        <v>0.0330483670872179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0.154053858199841</v>
      </c>
      <c r="P77" s="11">
        <f t="shared" si="65"/>
        <v>0.00509122845699057</v>
      </c>
      <c r="Q77" s="15">
        <f t="shared" si="66"/>
        <v>0.000661859699408774</v>
      </c>
      <c r="R77" s="11">
        <f t="shared" si="67"/>
        <v>0.0101740708333333</v>
      </c>
      <c r="S77" s="16">
        <f t="shared" si="68"/>
        <v>0.0650535769065342</v>
      </c>
      <c r="T77" s="3">
        <v>0.01</v>
      </c>
      <c r="U77" s="17">
        <f t="shared" si="69"/>
        <v>0.000650535769065342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0.0122505357690653</v>
      </c>
      <c r="AR77" s="24">
        <f t="shared" si="74"/>
        <v>7.82620833333333</v>
      </c>
      <c r="AS77" s="1">
        <f t="shared" si="75"/>
        <v>0.13</v>
      </c>
      <c r="AT77" s="2">
        <f t="shared" si="76"/>
        <v>2.58333333333333</v>
      </c>
      <c r="AU77" s="1">
        <f t="shared" si="77"/>
        <v>215.727291131989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10.6051071428571</v>
      </c>
      <c r="E78" s="12">
        <f t="shared" si="78"/>
        <v>4.99374193548387</v>
      </c>
      <c r="F78" s="8" t="s">
        <v>109</v>
      </c>
      <c r="G78" s="6">
        <v>3</v>
      </c>
      <c r="H78" s="11">
        <f t="shared" si="60"/>
        <v>10.6051071428571</v>
      </c>
      <c r="I78" s="11">
        <f t="shared" si="61"/>
        <v>283.755107142857</v>
      </c>
      <c r="J78" s="11">
        <f t="shared" si="62"/>
        <v>0.0660383395629832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0.227224713076184</v>
      </c>
      <c r="P78" s="11">
        <f t="shared" si="65"/>
        <v>0.0150055427592265</v>
      </c>
      <c r="Q78" s="15">
        <f t="shared" si="66"/>
        <v>0.00195072055869944</v>
      </c>
      <c r="R78" s="11">
        <f t="shared" si="67"/>
        <v>0.0101740708333333</v>
      </c>
      <c r="S78" s="16">
        <f t="shared" si="68"/>
        <v>0.191734517152004</v>
      </c>
      <c r="T78" s="3">
        <v>0.01</v>
      </c>
      <c r="U78" s="17">
        <f t="shared" si="69"/>
        <v>0.00191734517152004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0.01351734517152</v>
      </c>
      <c r="AR78" s="24">
        <f t="shared" si="74"/>
        <v>7.82620833333333</v>
      </c>
      <c r="AS78" s="1">
        <f t="shared" si="75"/>
        <v>0.13</v>
      </c>
      <c r="AT78" s="2">
        <f t="shared" si="76"/>
        <v>2.58333333333333</v>
      </c>
      <c r="AU78" s="1">
        <f t="shared" si="77"/>
        <v>238.035324504879</v>
      </c>
    </row>
    <row r="79" s="1" customFormat="1" ht="16.8" spans="1:47">
      <c r="A79" s="6"/>
      <c r="B79" s="6"/>
      <c r="C79" s="8">
        <v>3</v>
      </c>
      <c r="D79" s="9">
        <v>13.2764516129032</v>
      </c>
      <c r="E79" s="12">
        <f t="shared" si="78"/>
        <v>10.6051071428571</v>
      </c>
      <c r="F79" s="8" t="s">
        <v>109</v>
      </c>
      <c r="G79" s="6">
        <v>4</v>
      </c>
      <c r="H79" s="11">
        <f t="shared" si="60"/>
        <v>13.2764516129032</v>
      </c>
      <c r="I79" s="11">
        <f t="shared" si="61"/>
        <v>286.426451612903</v>
      </c>
      <c r="J79" s="11">
        <f t="shared" si="62"/>
        <v>0.0909458357672461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0.290481253650291</v>
      </c>
      <c r="P79" s="11">
        <f t="shared" si="65"/>
        <v>0.0264180603879431</v>
      </c>
      <c r="Q79" s="15">
        <f t="shared" si="66"/>
        <v>0.0034343478504326</v>
      </c>
      <c r="R79" s="11">
        <f t="shared" si="67"/>
        <v>0.0101740708333333</v>
      </c>
      <c r="S79" s="16">
        <f t="shared" si="68"/>
        <v>0.337558869669027</v>
      </c>
      <c r="T79" s="3">
        <v>0.01</v>
      </c>
      <c r="U79" s="17">
        <f t="shared" si="69"/>
        <v>0.00337558869669027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0.0149755886966903</v>
      </c>
      <c r="AR79" s="24">
        <f t="shared" si="74"/>
        <v>7.82620833333333</v>
      </c>
      <c r="AS79" s="1">
        <f t="shared" si="75"/>
        <v>0.13</v>
      </c>
      <c r="AT79" s="2">
        <f t="shared" si="76"/>
        <v>2.58333333333333</v>
      </c>
      <c r="AU79" s="1">
        <f t="shared" si="77"/>
        <v>263.714440212627</v>
      </c>
    </row>
    <row r="80" s="1" customFormat="1" ht="16.8" spans="1:47">
      <c r="A80" s="6"/>
      <c r="B80" s="6"/>
      <c r="C80" s="8">
        <v>4</v>
      </c>
      <c r="D80" s="9">
        <v>14.9952333333333</v>
      </c>
      <c r="E80" s="12">
        <f t="shared" si="78"/>
        <v>13.2764516129032</v>
      </c>
      <c r="F80" s="8" t="s">
        <v>109</v>
      </c>
      <c r="G80" s="6">
        <v>5</v>
      </c>
      <c r="H80" s="11">
        <f t="shared" si="60"/>
        <v>14.9952333333333</v>
      </c>
      <c r="I80" s="11">
        <f t="shared" si="61"/>
        <v>288.145233333333</v>
      </c>
      <c r="J80" s="11">
        <f t="shared" si="62"/>
        <v>0.111390044821571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0.250860033599231</v>
      </c>
      <c r="O80" s="11">
        <f t="shared" si="79"/>
        <v>0.0914652429964506</v>
      </c>
      <c r="P80" s="11">
        <f t="shared" si="65"/>
        <v>0.0101883175169906</v>
      </c>
      <c r="Q80" s="15">
        <f t="shared" si="66"/>
        <v>0.00132448127720877</v>
      </c>
      <c r="R80" s="11">
        <f t="shared" si="67"/>
        <v>0.0101740708333333</v>
      </c>
      <c r="S80" s="16">
        <f t="shared" si="68"/>
        <v>0.130182038134566</v>
      </c>
      <c r="T80" s="3">
        <v>0.01</v>
      </c>
      <c r="U80" s="17">
        <f t="shared" si="69"/>
        <v>0.00130182038134566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0.0129018203813457</v>
      </c>
      <c r="AR80" s="24">
        <f t="shared" si="74"/>
        <v>7.82620833333333</v>
      </c>
      <c r="AS80" s="1">
        <f t="shared" si="75"/>
        <v>0.13</v>
      </c>
      <c r="AT80" s="2">
        <f t="shared" si="76"/>
        <v>2.58333333333333</v>
      </c>
      <c r="AU80" s="1">
        <f t="shared" si="77"/>
        <v>227.196166274411</v>
      </c>
    </row>
    <row r="81" s="1" customFormat="1" ht="16.8" spans="1:47">
      <c r="A81" s="6"/>
      <c r="B81" s="6"/>
      <c r="C81" s="8">
        <v>5</v>
      </c>
      <c r="D81" s="9">
        <v>20.261064516129</v>
      </c>
      <c r="E81" s="12">
        <f t="shared" si="78"/>
        <v>14.9952333333333</v>
      </c>
      <c r="F81" s="8" t="s">
        <v>111</v>
      </c>
      <c r="G81" s="6">
        <v>6</v>
      </c>
      <c r="H81" s="11">
        <f t="shared" si="60"/>
        <v>20.261064516129</v>
      </c>
      <c r="I81" s="11">
        <f t="shared" si="61"/>
        <v>293.411064516129</v>
      </c>
      <c r="J81" s="11">
        <f t="shared" si="62"/>
        <v>0.204279190137332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0.159539008812793</v>
      </c>
      <c r="P81" s="11">
        <f t="shared" si="65"/>
        <v>0.0325904995155901</v>
      </c>
      <c r="Q81" s="15">
        <f t="shared" si="66"/>
        <v>0.00423676493702671</v>
      </c>
      <c r="R81" s="11">
        <f t="shared" si="67"/>
        <v>0.0101740708333333</v>
      </c>
      <c r="S81" s="16">
        <f t="shared" si="68"/>
        <v>0.416427701991793</v>
      </c>
      <c r="T81" s="3">
        <v>0.01</v>
      </c>
      <c r="U81" s="17">
        <f t="shared" si="69"/>
        <v>0.00416427701991793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0.0232642770199179</v>
      </c>
      <c r="AR81" s="24">
        <f t="shared" si="74"/>
        <v>7.82620833333333</v>
      </c>
      <c r="AS81" s="1">
        <f t="shared" si="75"/>
        <v>0.13</v>
      </c>
      <c r="AT81" s="2">
        <f t="shared" si="76"/>
        <v>2.58333333333333</v>
      </c>
      <c r="AU81" s="1">
        <f t="shared" si="77"/>
        <v>409.675099624968</v>
      </c>
    </row>
    <row r="82" s="1" customFormat="1" ht="16.8" spans="1:47">
      <c r="A82" s="6"/>
      <c r="B82" s="6"/>
      <c r="C82" s="8">
        <v>6</v>
      </c>
      <c r="D82" s="9">
        <v>23.1385</v>
      </c>
      <c r="E82" s="12">
        <f t="shared" si="78"/>
        <v>20.261064516129</v>
      </c>
      <c r="F82" s="8" t="s">
        <v>109</v>
      </c>
      <c r="G82" s="6">
        <v>7</v>
      </c>
      <c r="H82" s="11">
        <f t="shared" si="60"/>
        <v>23.1385</v>
      </c>
      <c r="I82" s="11">
        <f t="shared" si="61"/>
        <v>296.2885</v>
      </c>
      <c r="J82" s="11">
        <f t="shared" si="62"/>
        <v>0.281959996611683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0.205210592630537</v>
      </c>
      <c r="P82" s="11">
        <f t="shared" si="65"/>
        <v>0.0578611780027876</v>
      </c>
      <c r="Q82" s="15">
        <f t="shared" si="66"/>
        <v>0.00752195314036239</v>
      </c>
      <c r="R82" s="11">
        <f t="shared" si="67"/>
        <v>0.0101740708333333</v>
      </c>
      <c r="S82" s="16">
        <f t="shared" si="68"/>
        <v>0.739325808084432</v>
      </c>
      <c r="T82" s="3">
        <v>0.01</v>
      </c>
      <c r="U82" s="17">
        <f t="shared" si="69"/>
        <v>0.00739325808084432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0.0264932580808443</v>
      </c>
      <c r="AR82" s="24">
        <f t="shared" si="74"/>
        <v>7.82620833333333</v>
      </c>
      <c r="AS82" s="1">
        <f t="shared" si="75"/>
        <v>0.13</v>
      </c>
      <c r="AT82" s="2">
        <f t="shared" si="76"/>
        <v>2.58333333333333</v>
      </c>
      <c r="AU82" s="1">
        <f t="shared" si="77"/>
        <v>466.536232111037</v>
      </c>
    </row>
    <row r="83" s="1" customFormat="1" ht="16.8" spans="1:47">
      <c r="A83" s="6"/>
      <c r="B83" s="6"/>
      <c r="C83" s="8">
        <v>7</v>
      </c>
      <c r="D83" s="9">
        <v>24.6399032258065</v>
      </c>
      <c r="E83" s="12">
        <f t="shared" si="78"/>
        <v>23.1385</v>
      </c>
      <c r="F83" s="8" t="s">
        <v>109</v>
      </c>
      <c r="G83" s="6">
        <v>8</v>
      </c>
      <c r="H83" s="11">
        <f t="shared" si="60"/>
        <v>24.6399032258065</v>
      </c>
      <c r="I83" s="11">
        <f t="shared" si="61"/>
        <v>297.789903225806</v>
      </c>
      <c r="J83" s="11">
        <f t="shared" si="62"/>
        <v>0.332770203053235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0.225611497961082</v>
      </c>
      <c r="P83" s="11">
        <f t="shared" si="65"/>
        <v>0.0750767839876539</v>
      </c>
      <c r="Q83" s="15">
        <f t="shared" si="66"/>
        <v>0.00975998191839501</v>
      </c>
      <c r="R83" s="11">
        <f t="shared" si="67"/>
        <v>0.0101740708333333</v>
      </c>
      <c r="S83" s="16">
        <f t="shared" si="68"/>
        <v>0.959299584038513</v>
      </c>
      <c r="T83" s="3">
        <v>0.01</v>
      </c>
      <c r="U83" s="17">
        <f t="shared" si="69"/>
        <v>0.00959299584038513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0.0286929958403851</v>
      </c>
      <c r="AR83" s="24">
        <f t="shared" si="74"/>
        <v>7.82620833333333</v>
      </c>
      <c r="AS83" s="1">
        <f t="shared" si="75"/>
        <v>0.13</v>
      </c>
      <c r="AT83" s="2">
        <f t="shared" si="76"/>
        <v>2.58333333333333</v>
      </c>
      <c r="AU83" s="1">
        <f t="shared" si="77"/>
        <v>505.272780210818</v>
      </c>
    </row>
    <row r="84" s="1" customFormat="1" ht="16.8" spans="1:47">
      <c r="A84" s="6"/>
      <c r="B84" s="6"/>
      <c r="C84" s="8">
        <v>8</v>
      </c>
      <c r="D84" s="9">
        <v>24.4748064516129</v>
      </c>
      <c r="E84" s="12">
        <f t="shared" si="78"/>
        <v>24.6399032258065</v>
      </c>
      <c r="F84" s="8" t="s">
        <v>109</v>
      </c>
      <c r="G84" s="6">
        <v>9</v>
      </c>
      <c r="H84" s="11">
        <f t="shared" si="60"/>
        <v>24.4748064516129</v>
      </c>
      <c r="I84" s="11">
        <f t="shared" si="61"/>
        <v>297.624806451613</v>
      </c>
      <c r="J84" s="11">
        <f t="shared" si="62"/>
        <v>0.326789019178632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0.228796797306762</v>
      </c>
      <c r="P84" s="11">
        <f t="shared" si="65"/>
        <v>0.074768280983089</v>
      </c>
      <c r="Q84" s="15">
        <f t="shared" si="66"/>
        <v>0.00971987652780157</v>
      </c>
      <c r="R84" s="11">
        <f t="shared" si="67"/>
        <v>0.0101740708333333</v>
      </c>
      <c r="S84" s="16">
        <f t="shared" si="68"/>
        <v>0.955357662338692</v>
      </c>
      <c r="T84" s="3">
        <v>0.01</v>
      </c>
      <c r="U84" s="17">
        <f t="shared" si="69"/>
        <v>0.00955357662338692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0.0286535766233869</v>
      </c>
      <c r="AR84" s="24">
        <f t="shared" si="74"/>
        <v>7.82620833333333</v>
      </c>
      <c r="AS84" s="1">
        <f t="shared" si="75"/>
        <v>0.13</v>
      </c>
      <c r="AT84" s="2">
        <f t="shared" si="76"/>
        <v>2.58333333333333</v>
      </c>
      <c r="AU84" s="1">
        <f t="shared" si="77"/>
        <v>504.578622741963</v>
      </c>
    </row>
    <row r="85" s="1" customFormat="1" ht="16.8" spans="1:47">
      <c r="A85" s="6"/>
      <c r="B85" s="6"/>
      <c r="C85" s="8">
        <v>9</v>
      </c>
      <c r="D85" s="9">
        <v>23.2594</v>
      </c>
      <c r="E85" s="12">
        <f t="shared" si="78"/>
        <v>24.4748064516129</v>
      </c>
      <c r="F85" s="8" t="s">
        <v>109</v>
      </c>
      <c r="G85" s="6">
        <v>10</v>
      </c>
      <c r="H85" s="11">
        <f t="shared" si="60"/>
        <v>23.2594</v>
      </c>
      <c r="I85" s="11">
        <f t="shared" si="61"/>
        <v>296.4094</v>
      </c>
      <c r="J85" s="11">
        <f t="shared" si="62"/>
        <v>0.285764839192214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0.232290599657006</v>
      </c>
      <c r="P85" s="11">
        <f t="shared" si="65"/>
        <v>0.0663804858568473</v>
      </c>
      <c r="Q85" s="15">
        <f t="shared" si="66"/>
        <v>0.00862946316139015</v>
      </c>
      <c r="R85" s="11">
        <f t="shared" si="67"/>
        <v>0.0101740708333333</v>
      </c>
      <c r="S85" s="16">
        <f t="shared" si="68"/>
        <v>0.848181942386075</v>
      </c>
      <c r="T85" s="3">
        <v>0.01</v>
      </c>
      <c r="U85" s="17">
        <f t="shared" si="69"/>
        <v>0.00848181942386075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0.0275818194238607</v>
      </c>
      <c r="AR85" s="24">
        <f t="shared" si="74"/>
        <v>7.82620833333333</v>
      </c>
      <c r="AS85" s="1">
        <f t="shared" si="75"/>
        <v>0.13</v>
      </c>
      <c r="AT85" s="2">
        <f t="shared" si="76"/>
        <v>2.58333333333333</v>
      </c>
      <c r="AU85" s="1">
        <f t="shared" si="77"/>
        <v>485.705384724992</v>
      </c>
    </row>
    <row r="86" s="1" customFormat="1" ht="16.8" spans="1:47">
      <c r="A86" s="6"/>
      <c r="B86" s="6"/>
      <c r="C86" s="8">
        <v>10</v>
      </c>
      <c r="D86" s="9">
        <v>15.8406451612903</v>
      </c>
      <c r="E86" s="12">
        <f t="shared" si="78"/>
        <v>23.2594</v>
      </c>
      <c r="F86" s="8" t="s">
        <v>109</v>
      </c>
      <c r="G86" s="6">
        <v>11</v>
      </c>
      <c r="H86" s="11">
        <f t="shared" si="60"/>
        <v>15.8406451612903</v>
      </c>
      <c r="I86" s="11">
        <f t="shared" si="61"/>
        <v>288.99064516129</v>
      </c>
      <c r="J86" s="11">
        <f t="shared" si="62"/>
        <v>0.122963889752981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0.157614608110151</v>
      </c>
      <c r="O86" s="11">
        <f t="shared" si="79"/>
        <v>0.0865575890233412</v>
      </c>
      <c r="P86" s="11">
        <f t="shared" si="65"/>
        <v>0.01064345783395</v>
      </c>
      <c r="Q86" s="15">
        <f t="shared" si="66"/>
        <v>0.0013836495184135</v>
      </c>
      <c r="R86" s="11">
        <f t="shared" si="67"/>
        <v>0.0101740708333333</v>
      </c>
      <c r="S86" s="16">
        <f t="shared" si="68"/>
        <v>0.135997629766863</v>
      </c>
      <c r="T86" s="3">
        <v>0.01</v>
      </c>
      <c r="U86" s="17">
        <f t="shared" si="69"/>
        <v>0.00135997629766863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0.0204599762976686</v>
      </c>
      <c r="AR86" s="24">
        <f t="shared" si="74"/>
        <v>7.82620833333333</v>
      </c>
      <c r="AS86" s="1">
        <f t="shared" si="75"/>
        <v>0.13</v>
      </c>
      <c r="AT86" s="2">
        <f t="shared" si="76"/>
        <v>2.58333333333333</v>
      </c>
      <c r="AU86" s="1">
        <f t="shared" si="77"/>
        <v>360.292426921138</v>
      </c>
    </row>
    <row r="87" s="1" customFormat="1" ht="16.8" spans="1:48">
      <c r="A87" s="6"/>
      <c r="B87" s="6"/>
      <c r="C87" s="8">
        <v>11</v>
      </c>
      <c r="D87" s="9">
        <v>10.5976333333333</v>
      </c>
      <c r="E87" s="12">
        <f t="shared" si="78"/>
        <v>15.8406451612903</v>
      </c>
      <c r="F87" s="8" t="s">
        <v>111</v>
      </c>
      <c r="G87" s="6">
        <v>12</v>
      </c>
      <c r="H87" s="11">
        <f t="shared" si="60"/>
        <v>10.5976333333333</v>
      </c>
      <c r="I87" s="11">
        <f t="shared" si="61"/>
        <v>283.747633333333</v>
      </c>
      <c r="J87" s="11">
        <f t="shared" si="62"/>
        <v>0.0659786797685059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0.154176214522725</v>
      </c>
      <c r="P87" s="11">
        <f t="shared" si="65"/>
        <v>0.0101723430859153</v>
      </c>
      <c r="Q87" s="15">
        <f t="shared" si="66"/>
        <v>0.00132240460116899</v>
      </c>
      <c r="R87" s="11">
        <f t="shared" si="67"/>
        <v>0.0101740708333333</v>
      </c>
      <c r="S87" s="16">
        <f t="shared" si="68"/>
        <v>0.129977923569826</v>
      </c>
      <c r="T87" s="3">
        <v>0.01</v>
      </c>
      <c r="U87" s="17">
        <f t="shared" si="69"/>
        <v>0.00129977923569826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0.0128997792356983</v>
      </c>
      <c r="AR87" s="24">
        <f t="shared" si="74"/>
        <v>7.82620833333333</v>
      </c>
      <c r="AS87" s="1">
        <f t="shared" si="75"/>
        <v>0.13</v>
      </c>
      <c r="AT87" s="2">
        <f t="shared" si="76"/>
        <v>2.58333333333333</v>
      </c>
      <c r="AU87" s="1">
        <f t="shared" si="77"/>
        <v>227.160222473289</v>
      </c>
      <c r="AV87" s="1">
        <f>SUM(AU76:AU87)</f>
        <v>4113.72399367623</v>
      </c>
    </row>
    <row r="88" s="1" customFormat="1" ht="16.8" spans="1:46">
      <c r="A88" s="6"/>
      <c r="B88" s="6"/>
      <c r="C88" s="8">
        <v>12</v>
      </c>
      <c r="D88" s="9">
        <v>7.44574193548387</v>
      </c>
      <c r="E88" s="12">
        <f t="shared" si="78"/>
        <v>10.5976333333333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4.62922580645161</v>
      </c>
      <c r="E91" s="8"/>
      <c r="F91" s="8"/>
      <c r="G91" s="6">
        <v>1</v>
      </c>
      <c r="H91" s="11">
        <f t="shared" ref="H91:H102" si="80">E92</f>
        <v>4.62922580645161</v>
      </c>
      <c r="I91" s="11">
        <f t="shared" ref="I91:I102" si="81">H91+273.15</f>
        <v>277.779225806452</v>
      </c>
      <c r="J91" s="11">
        <f t="shared" ref="J91:J102" si="82">EXP(($C$18*(I91-$C$16))/($C$19*I91*$C$16))</f>
        <v>0.0315645630886624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0.00239638162969125</v>
      </c>
      <c r="Q91" s="15">
        <f t="shared" ref="Q91:Q102" si="86">P91*$B$93</f>
        <v>0.000311529611859863</v>
      </c>
      <c r="R91" s="11">
        <f t="shared" ref="R91:R102" si="87">L91*$B$93</f>
        <v>0.0098696</v>
      </c>
      <c r="S91" s="16">
        <f t="shared" ref="S91:S102" si="88">Q91/R91</f>
        <v>0.0315645630886624</v>
      </c>
      <c r="T91" s="3">
        <v>0.01</v>
      </c>
      <c r="U91" s="17">
        <f t="shared" ref="U91:U102" si="89">S91*T91</f>
        <v>0.000315645630886624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0.0151156456308866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44.1666666666667</v>
      </c>
      <c r="AU91" s="1">
        <f t="shared" ref="AU91:AU102" si="96">AT91*10000*AS91*0.67*AR91*AQ91</f>
        <v>4414.64392164286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4.99374193548387</v>
      </c>
      <c r="E92" s="12">
        <f t="shared" ref="E92:E103" si="97">D91</f>
        <v>4.62922580645161</v>
      </c>
      <c r="F92" s="8" t="s">
        <v>109</v>
      </c>
      <c r="G92" s="6">
        <v>2</v>
      </c>
      <c r="H92" s="11">
        <f t="shared" si="80"/>
        <v>4.99374193548387</v>
      </c>
      <c r="I92" s="11">
        <f t="shared" si="81"/>
        <v>278.143741935484</v>
      </c>
      <c r="J92" s="11">
        <f t="shared" si="82"/>
        <v>0.0330483670872179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0.149443618370309</v>
      </c>
      <c r="P92" s="11">
        <f t="shared" si="85"/>
        <v>0.00493886755874406</v>
      </c>
      <c r="Q92" s="15">
        <f t="shared" si="86"/>
        <v>0.000642052782636728</v>
      </c>
      <c r="R92" s="11">
        <f t="shared" si="87"/>
        <v>0.0098696</v>
      </c>
      <c r="S92" s="16">
        <f t="shared" si="88"/>
        <v>0.065053576906534</v>
      </c>
      <c r="T92" s="3">
        <v>0.01</v>
      </c>
      <c r="U92" s="17">
        <f t="shared" si="89"/>
        <v>0.00065053576906534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0.0154505357690653</v>
      </c>
      <c r="AR92" s="24">
        <f t="shared" si="93"/>
        <v>7.592</v>
      </c>
      <c r="AS92" s="1">
        <f t="shared" si="94"/>
        <v>0.13</v>
      </c>
      <c r="AT92" s="2">
        <f t="shared" si="95"/>
        <v>44.1666666666667</v>
      </c>
      <c r="AU92" s="1">
        <f t="shared" si="96"/>
        <v>4512.45123659525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10.6051071428571</v>
      </c>
      <c r="E93" s="12">
        <f t="shared" si="97"/>
        <v>4.99374193548387</v>
      </c>
      <c r="F93" s="8" t="s">
        <v>109</v>
      </c>
      <c r="G93" s="6">
        <v>3</v>
      </c>
      <c r="H93" s="11">
        <f t="shared" si="80"/>
        <v>10.6051071428571</v>
      </c>
      <c r="I93" s="11">
        <f t="shared" si="81"/>
        <v>283.755107142857</v>
      </c>
      <c r="J93" s="11">
        <f t="shared" si="82"/>
        <v>0.0660383395629832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0.220424750811565</v>
      </c>
      <c r="P93" s="11">
        <f t="shared" si="85"/>
        <v>0.0145564845421801</v>
      </c>
      <c r="Q93" s="15">
        <f t="shared" si="86"/>
        <v>0.00189234299048341</v>
      </c>
      <c r="R93" s="11">
        <f t="shared" si="87"/>
        <v>0.0098696</v>
      </c>
      <c r="S93" s="16">
        <f t="shared" si="88"/>
        <v>0.191734517152003</v>
      </c>
      <c r="T93" s="3">
        <v>0.01</v>
      </c>
      <c r="U93" s="17">
        <f t="shared" si="89"/>
        <v>0.00191734517152003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0.01671734517152</v>
      </c>
      <c r="AR93" s="24">
        <f t="shared" si="93"/>
        <v>7.592</v>
      </c>
      <c r="AS93" s="1">
        <f t="shared" si="94"/>
        <v>0.13</v>
      </c>
      <c r="AT93" s="2">
        <f t="shared" si="95"/>
        <v>44.1666666666667</v>
      </c>
      <c r="AU93" s="1">
        <f t="shared" si="96"/>
        <v>4882.43294726721</v>
      </c>
    </row>
    <row r="94" s="1" customFormat="1" ht="16.8" spans="1:47">
      <c r="A94" s="6"/>
      <c r="B94" s="6"/>
      <c r="C94" s="8">
        <v>3</v>
      </c>
      <c r="D94" s="9">
        <v>13.2764516129032</v>
      </c>
      <c r="E94" s="12">
        <f t="shared" si="97"/>
        <v>10.6051071428571</v>
      </c>
      <c r="F94" s="8" t="s">
        <v>109</v>
      </c>
      <c r="G94" s="6">
        <v>4</v>
      </c>
      <c r="H94" s="11">
        <f t="shared" si="80"/>
        <v>13.2764516129032</v>
      </c>
      <c r="I94" s="11">
        <f t="shared" si="81"/>
        <v>286.426451612903</v>
      </c>
      <c r="J94" s="11">
        <f t="shared" si="82"/>
        <v>0.0909458357672461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0.281788266269385</v>
      </c>
      <c r="P94" s="11">
        <f t="shared" si="85"/>
        <v>0.0256274693852725</v>
      </c>
      <c r="Q94" s="15">
        <f t="shared" si="86"/>
        <v>0.00333157102008542</v>
      </c>
      <c r="R94" s="11">
        <f t="shared" si="87"/>
        <v>0.0098696</v>
      </c>
      <c r="S94" s="16">
        <f t="shared" si="88"/>
        <v>0.337558869669026</v>
      </c>
      <c r="T94" s="3">
        <v>0.01</v>
      </c>
      <c r="U94" s="17">
        <f t="shared" si="89"/>
        <v>0.00337558869669026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0.0181755886966903</v>
      </c>
      <c r="AR94" s="24">
        <f t="shared" si="93"/>
        <v>7.592</v>
      </c>
      <c r="AS94" s="1">
        <f t="shared" si="94"/>
        <v>0.13</v>
      </c>
      <c r="AT94" s="2">
        <f t="shared" si="95"/>
        <v>44.1666666666667</v>
      </c>
      <c r="AU94" s="1">
        <f t="shared" si="96"/>
        <v>5308.32450836028</v>
      </c>
    </row>
    <row r="95" s="1" customFormat="1" ht="16.8" spans="1:47">
      <c r="A95" s="6"/>
      <c r="B95" s="6"/>
      <c r="C95" s="8">
        <v>4</v>
      </c>
      <c r="D95" s="9">
        <v>14.9952333333333</v>
      </c>
      <c r="E95" s="12">
        <f t="shared" si="97"/>
        <v>13.2764516129032</v>
      </c>
      <c r="F95" s="8" t="s">
        <v>109</v>
      </c>
      <c r="G95" s="6">
        <v>5</v>
      </c>
      <c r="H95" s="11">
        <f t="shared" si="80"/>
        <v>14.9952333333333</v>
      </c>
      <c r="I95" s="11">
        <f t="shared" si="81"/>
        <v>288.145233333333</v>
      </c>
      <c r="J95" s="11">
        <f t="shared" si="82"/>
        <v>0.111390044821571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0.243352757039907</v>
      </c>
      <c r="O95" s="11">
        <f t="shared" si="98"/>
        <v>0.0887280398442056</v>
      </c>
      <c r="P95" s="11">
        <f t="shared" si="85"/>
        <v>0.00988342033517623</v>
      </c>
      <c r="Q95" s="15">
        <f t="shared" si="86"/>
        <v>0.00128484464357291</v>
      </c>
      <c r="R95" s="11">
        <f t="shared" si="87"/>
        <v>0.0098696</v>
      </c>
      <c r="S95" s="16">
        <f t="shared" si="88"/>
        <v>0.130182038134566</v>
      </c>
      <c r="T95" s="3">
        <v>0.01</v>
      </c>
      <c r="U95" s="17">
        <f t="shared" si="89"/>
        <v>0.00130182038134566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0.0161018203813457</v>
      </c>
      <c r="AR95" s="24">
        <f t="shared" si="93"/>
        <v>7.592</v>
      </c>
      <c r="AS95" s="1">
        <f t="shared" si="94"/>
        <v>0.13</v>
      </c>
      <c r="AT95" s="2">
        <f t="shared" si="95"/>
        <v>44.1666666666667</v>
      </c>
      <c r="AU95" s="1">
        <f t="shared" si="96"/>
        <v>4702.66406144395</v>
      </c>
    </row>
    <row r="96" s="1" customFormat="1" ht="16.8" spans="1:47">
      <c r="A96" s="6"/>
      <c r="B96" s="6"/>
      <c r="C96" s="8">
        <v>5</v>
      </c>
      <c r="D96" s="9">
        <v>20.261064516129</v>
      </c>
      <c r="E96" s="12">
        <f t="shared" si="97"/>
        <v>14.9952333333333</v>
      </c>
      <c r="F96" s="8" t="s">
        <v>111</v>
      </c>
      <c r="G96" s="6">
        <v>6</v>
      </c>
      <c r="H96" s="11">
        <f t="shared" si="80"/>
        <v>20.261064516129</v>
      </c>
      <c r="I96" s="11">
        <f t="shared" si="81"/>
        <v>293.411064516129</v>
      </c>
      <c r="J96" s="11">
        <f t="shared" si="82"/>
        <v>0.204279190137332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0.154764619509029</v>
      </c>
      <c r="P96" s="11">
        <f t="shared" si="85"/>
        <v>0.0316151911352168</v>
      </c>
      <c r="Q96" s="15">
        <f t="shared" si="86"/>
        <v>0.00410997484757819</v>
      </c>
      <c r="R96" s="11">
        <f t="shared" si="87"/>
        <v>0.0098696</v>
      </c>
      <c r="S96" s="16">
        <f t="shared" si="88"/>
        <v>0.416427701991792</v>
      </c>
      <c r="T96" s="3">
        <v>0.01</v>
      </c>
      <c r="U96" s="17">
        <f t="shared" si="89"/>
        <v>0.00416427701991792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0.0312642770199179</v>
      </c>
      <c r="AR96" s="24">
        <f t="shared" si="93"/>
        <v>7.592</v>
      </c>
      <c r="AS96" s="1">
        <f t="shared" si="94"/>
        <v>0.13</v>
      </c>
      <c r="AT96" s="2">
        <f t="shared" si="95"/>
        <v>44.1666666666667</v>
      </c>
      <c r="AU96" s="1">
        <f t="shared" si="96"/>
        <v>9130.97950831251</v>
      </c>
    </row>
    <row r="97" s="1" customFormat="1" ht="16.8" spans="1:47">
      <c r="A97" s="6"/>
      <c r="B97" s="6"/>
      <c r="C97" s="8">
        <v>6</v>
      </c>
      <c r="D97" s="9">
        <v>23.1385</v>
      </c>
      <c r="E97" s="12">
        <f t="shared" si="97"/>
        <v>20.261064516129</v>
      </c>
      <c r="F97" s="8" t="s">
        <v>109</v>
      </c>
      <c r="G97" s="6">
        <v>7</v>
      </c>
      <c r="H97" s="11">
        <f t="shared" si="80"/>
        <v>23.1385</v>
      </c>
      <c r="I97" s="11">
        <f t="shared" si="81"/>
        <v>296.2885</v>
      </c>
      <c r="J97" s="11">
        <f t="shared" si="82"/>
        <v>0.281959996611683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0.199069428373813</v>
      </c>
      <c r="P97" s="11">
        <f t="shared" si="85"/>
        <v>0.0561296153497699</v>
      </c>
      <c r="Q97" s="15">
        <f t="shared" si="86"/>
        <v>0.00729684999547009</v>
      </c>
      <c r="R97" s="11">
        <f t="shared" si="87"/>
        <v>0.0098696</v>
      </c>
      <c r="S97" s="16">
        <f t="shared" si="88"/>
        <v>0.73932580808443</v>
      </c>
      <c r="T97" s="3">
        <v>0.01</v>
      </c>
      <c r="U97" s="17">
        <f t="shared" si="89"/>
        <v>0.0073932580808443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0.0344932580808443</v>
      </c>
      <c r="AR97" s="24">
        <f t="shared" si="93"/>
        <v>7.592</v>
      </c>
      <c r="AS97" s="1">
        <f t="shared" si="94"/>
        <v>0.13</v>
      </c>
      <c r="AT97" s="2">
        <f t="shared" si="95"/>
        <v>44.1666666666667</v>
      </c>
      <c r="AU97" s="1">
        <f t="shared" si="96"/>
        <v>10074.0289791595</v>
      </c>
    </row>
    <row r="98" s="1" customFormat="1" ht="16.8" spans="1:47">
      <c r="A98" s="6"/>
      <c r="B98" s="6"/>
      <c r="C98" s="8">
        <v>7</v>
      </c>
      <c r="D98" s="9">
        <v>24.6399032258065</v>
      </c>
      <c r="E98" s="12">
        <f t="shared" si="97"/>
        <v>23.1385</v>
      </c>
      <c r="F98" s="8" t="s">
        <v>109</v>
      </c>
      <c r="G98" s="6">
        <v>8</v>
      </c>
      <c r="H98" s="11">
        <f t="shared" si="80"/>
        <v>24.6399032258065</v>
      </c>
      <c r="I98" s="11">
        <f t="shared" si="81"/>
        <v>297.789903225806</v>
      </c>
      <c r="J98" s="11">
        <f t="shared" si="82"/>
        <v>0.332770203053235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0.218859813024043</v>
      </c>
      <c r="P98" s="11">
        <f t="shared" si="85"/>
        <v>0.0728300244202037</v>
      </c>
      <c r="Q98" s="15">
        <f t="shared" si="86"/>
        <v>0.00946790317462649</v>
      </c>
      <c r="R98" s="11">
        <f t="shared" si="87"/>
        <v>0.0098696</v>
      </c>
      <c r="S98" s="16">
        <f t="shared" si="88"/>
        <v>0.959299584038511</v>
      </c>
      <c r="T98" s="3">
        <v>0.01</v>
      </c>
      <c r="U98" s="17">
        <f t="shared" si="89"/>
        <v>0.00959299584038511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0.0366929958403851</v>
      </c>
      <c r="AR98" s="24">
        <f t="shared" si="93"/>
        <v>7.592</v>
      </c>
      <c r="AS98" s="1">
        <f t="shared" si="94"/>
        <v>0.13</v>
      </c>
      <c r="AT98" s="2">
        <f t="shared" si="95"/>
        <v>44.1666666666667</v>
      </c>
      <c r="AU98" s="1">
        <f t="shared" si="96"/>
        <v>10716.4797990916</v>
      </c>
    </row>
    <row r="99" s="1" customFormat="1" ht="16.8" spans="1:47">
      <c r="A99" s="6"/>
      <c r="B99" s="6"/>
      <c r="C99" s="8">
        <v>8</v>
      </c>
      <c r="D99" s="9">
        <v>24.4748064516129</v>
      </c>
      <c r="E99" s="12">
        <f t="shared" si="97"/>
        <v>24.6399032258065</v>
      </c>
      <c r="F99" s="8" t="s">
        <v>109</v>
      </c>
      <c r="G99" s="6">
        <v>9</v>
      </c>
      <c r="H99" s="11">
        <f t="shared" si="80"/>
        <v>24.4748064516129</v>
      </c>
      <c r="I99" s="11">
        <f t="shared" si="81"/>
        <v>297.624806451613</v>
      </c>
      <c r="J99" s="11">
        <f t="shared" si="82"/>
        <v>0.326789019178632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0.221949788603839</v>
      </c>
      <c r="P99" s="11">
        <f t="shared" si="85"/>
        <v>0.0725307537247533</v>
      </c>
      <c r="Q99" s="15">
        <f t="shared" si="86"/>
        <v>0.00942899798421793</v>
      </c>
      <c r="R99" s="11">
        <f t="shared" si="87"/>
        <v>0.0098696</v>
      </c>
      <c r="S99" s="16">
        <f t="shared" si="88"/>
        <v>0.955357662338689</v>
      </c>
      <c r="T99" s="3">
        <v>0.01</v>
      </c>
      <c r="U99" s="17">
        <f t="shared" si="89"/>
        <v>0.0095535766233869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0.0366535766233869</v>
      </c>
      <c r="AR99" s="24">
        <f t="shared" si="93"/>
        <v>7.592</v>
      </c>
      <c r="AS99" s="1">
        <f t="shared" si="94"/>
        <v>0.13</v>
      </c>
      <c r="AT99" s="2">
        <f t="shared" si="95"/>
        <v>44.1666666666667</v>
      </c>
      <c r="AU99" s="1">
        <f t="shared" si="96"/>
        <v>10704.9671048298</v>
      </c>
    </row>
    <row r="100" s="1" customFormat="1" ht="16.8" spans="1:47">
      <c r="A100" s="6"/>
      <c r="B100" s="6"/>
      <c r="C100" s="8">
        <v>9</v>
      </c>
      <c r="D100" s="9">
        <v>23.2594</v>
      </c>
      <c r="E100" s="12">
        <f t="shared" si="97"/>
        <v>24.4748064516129</v>
      </c>
      <c r="F100" s="8" t="s">
        <v>109</v>
      </c>
      <c r="G100" s="6">
        <v>10</v>
      </c>
      <c r="H100" s="11">
        <f t="shared" si="80"/>
        <v>23.2594</v>
      </c>
      <c r="I100" s="11">
        <f t="shared" si="81"/>
        <v>296.4094</v>
      </c>
      <c r="J100" s="11">
        <f t="shared" si="82"/>
        <v>0.285764839192214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0.225339034879086</v>
      </c>
      <c r="P100" s="11">
        <f t="shared" si="85"/>
        <v>0.0643939730659506</v>
      </c>
      <c r="Q100" s="15">
        <f t="shared" si="86"/>
        <v>0.00837121649857358</v>
      </c>
      <c r="R100" s="11">
        <f t="shared" si="87"/>
        <v>0.0098696</v>
      </c>
      <c r="S100" s="16">
        <f t="shared" si="88"/>
        <v>0.848181942386072</v>
      </c>
      <c r="T100" s="3">
        <v>0.01</v>
      </c>
      <c r="U100" s="17">
        <f t="shared" si="89"/>
        <v>0.00848181942386072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0.0355818194238607</v>
      </c>
      <c r="AR100" s="24">
        <f t="shared" si="93"/>
        <v>7.592</v>
      </c>
      <c r="AS100" s="1">
        <f t="shared" si="94"/>
        <v>0.13</v>
      </c>
      <c r="AT100" s="2">
        <f t="shared" si="95"/>
        <v>44.1666666666667</v>
      </c>
      <c r="AU100" s="1">
        <f t="shared" si="96"/>
        <v>10391.9519335362</v>
      </c>
    </row>
    <row r="101" s="1" customFormat="1" ht="16.8" spans="1:47">
      <c r="A101" s="6"/>
      <c r="B101" s="6"/>
      <c r="C101" s="8">
        <v>10</v>
      </c>
      <c r="D101" s="9">
        <v>15.8406451612903</v>
      </c>
      <c r="E101" s="12">
        <f t="shared" si="97"/>
        <v>23.2594</v>
      </c>
      <c r="F101" s="8" t="s">
        <v>109</v>
      </c>
      <c r="G101" s="6">
        <v>11</v>
      </c>
      <c r="H101" s="11">
        <f t="shared" si="80"/>
        <v>15.8406451612903</v>
      </c>
      <c r="I101" s="11">
        <f t="shared" si="81"/>
        <v>288.99064516129</v>
      </c>
      <c r="J101" s="11">
        <f t="shared" si="82"/>
        <v>0.122963889752981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0.152897808722478</v>
      </c>
      <c r="O101" s="11">
        <f t="shared" si="98"/>
        <v>0.0839672530906567</v>
      </c>
      <c r="P101" s="11">
        <f t="shared" si="85"/>
        <v>0.0103249400519002</v>
      </c>
      <c r="Q101" s="15">
        <f t="shared" si="86"/>
        <v>0.00134224220674703</v>
      </c>
      <c r="R101" s="11">
        <f t="shared" si="87"/>
        <v>0.0098696</v>
      </c>
      <c r="S101" s="16">
        <f t="shared" si="88"/>
        <v>0.135997629766862</v>
      </c>
      <c r="T101" s="3">
        <v>0.01</v>
      </c>
      <c r="U101" s="17">
        <f t="shared" si="89"/>
        <v>0.00135997629766862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0.0284599762976686</v>
      </c>
      <c r="AR101" s="24">
        <f t="shared" si="93"/>
        <v>7.592</v>
      </c>
      <c r="AS101" s="1">
        <f t="shared" si="94"/>
        <v>0.13</v>
      </c>
      <c r="AT101" s="2">
        <f t="shared" si="95"/>
        <v>44.1666666666667</v>
      </c>
      <c r="AU101" s="1">
        <f t="shared" si="96"/>
        <v>8311.96129101322</v>
      </c>
    </row>
    <row r="102" s="1" customFormat="1" ht="16.8" spans="1:48">
      <c r="A102" s="6"/>
      <c r="B102" s="6"/>
      <c r="C102" s="8">
        <v>11</v>
      </c>
      <c r="D102" s="9">
        <v>10.5976333333333</v>
      </c>
      <c r="E102" s="12">
        <f t="shared" si="97"/>
        <v>15.8406451612903</v>
      </c>
      <c r="F102" s="8" t="s">
        <v>111</v>
      </c>
      <c r="G102" s="6">
        <v>12</v>
      </c>
      <c r="H102" s="11">
        <f t="shared" si="80"/>
        <v>10.5976333333333</v>
      </c>
      <c r="I102" s="11">
        <f t="shared" si="81"/>
        <v>283.747633333333</v>
      </c>
      <c r="J102" s="11">
        <f t="shared" si="82"/>
        <v>0.0659786797685059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0.149562313038757</v>
      </c>
      <c r="P102" s="11">
        <f t="shared" si="85"/>
        <v>0.00986792395742116</v>
      </c>
      <c r="Q102" s="15">
        <f t="shared" si="86"/>
        <v>0.00128283011446475</v>
      </c>
      <c r="R102" s="11">
        <f t="shared" si="87"/>
        <v>0.0098696</v>
      </c>
      <c r="S102" s="16">
        <f t="shared" si="88"/>
        <v>0.129977923569826</v>
      </c>
      <c r="T102" s="3">
        <v>0.01</v>
      </c>
      <c r="U102" s="17">
        <f t="shared" si="89"/>
        <v>0.00129977923569826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0.0160997792356983</v>
      </c>
      <c r="AR102" s="24">
        <f t="shared" si="93"/>
        <v>7.592</v>
      </c>
      <c r="AS102" s="1">
        <f t="shared" si="94"/>
        <v>0.13</v>
      </c>
      <c r="AT102" s="2">
        <f t="shared" si="95"/>
        <v>44.1666666666667</v>
      </c>
      <c r="AU102" s="1">
        <f t="shared" si="96"/>
        <v>4702.06792870536</v>
      </c>
      <c r="AV102" s="1">
        <f>SUM(AU91:AU102)</f>
        <v>87852.9532199578</v>
      </c>
    </row>
    <row r="103" s="1" customFormat="1" ht="16.8" spans="1:46">
      <c r="A103" s="6"/>
      <c r="B103" s="6"/>
      <c r="C103" s="8">
        <v>12</v>
      </c>
      <c r="D103" s="9">
        <v>7.44574193548387</v>
      </c>
      <c r="E103" s="12">
        <f t="shared" si="97"/>
        <v>10.5976333333333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4.62922580645161</v>
      </c>
      <c r="E107" s="8"/>
      <c r="F107" s="8"/>
      <c r="G107" s="6">
        <v>1</v>
      </c>
      <c r="H107" s="11">
        <f t="shared" ref="H107:H118" si="99">E108</f>
        <v>4.62922580645161</v>
      </c>
      <c r="I107" s="11">
        <f t="shared" ref="I107:I118" si="100">H107+273.15</f>
        <v>277.779225806452</v>
      </c>
      <c r="J107" s="11">
        <f t="shared" ref="J107:J118" si="101">EXP(($C$18*(I107-$C$16))/($C$19*I107*$C$16))</f>
        <v>0.0315645630886624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0.0872029449766014</v>
      </c>
      <c r="Q107" s="15">
        <f t="shared" ref="Q107:Q118" si="105">P107*$B$109</f>
        <v>0.0252888540432144</v>
      </c>
      <c r="R107" s="11">
        <f t="shared" ref="R107:R118" si="106">L107*$B$109</f>
        <v>0.80117865</v>
      </c>
      <c r="S107" s="16">
        <f t="shared" ref="S107:S118" si="107">Q107/R107</f>
        <v>0.0315645630886624</v>
      </c>
      <c r="T107" s="3">
        <v>0.27</v>
      </c>
      <c r="U107" s="17">
        <f t="shared" ref="U107:U118" si="108">S107*T107</f>
        <v>0.00852243203393886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0.228055908544194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216.666666666667</v>
      </c>
      <c r="AF107" s="1">
        <f t="shared" ref="AF107:AF118" si="113">AE107*10000*AC107*AB107</f>
        <v>5055929.80867497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4.99374193548387</v>
      </c>
      <c r="E108" s="12">
        <f t="shared" ref="E108:E119" si="114">D107</f>
        <v>4.62922580645161</v>
      </c>
      <c r="F108" s="8" t="s">
        <v>109</v>
      </c>
      <c r="G108" s="6">
        <v>2</v>
      </c>
      <c r="H108" s="11">
        <f t="shared" si="99"/>
        <v>4.99374193548387</v>
      </c>
      <c r="I108" s="11">
        <f t="shared" si="100"/>
        <v>278.143741935484</v>
      </c>
      <c r="J108" s="11">
        <f t="shared" si="101"/>
        <v>0.0330483670872179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5.4381670550234</v>
      </c>
      <c r="P108" s="11">
        <f t="shared" si="104"/>
        <v>0.179722541116028</v>
      </c>
      <c r="Q108" s="15">
        <f t="shared" si="105"/>
        <v>0.0521195369236481</v>
      </c>
      <c r="R108" s="11">
        <f t="shared" si="106"/>
        <v>0.80117865</v>
      </c>
      <c r="S108" s="16">
        <f t="shared" si="107"/>
        <v>0.065053576906534</v>
      </c>
      <c r="T108" s="3">
        <v>0.27</v>
      </c>
      <c r="U108" s="17">
        <f t="shared" si="108"/>
        <v>0.0175644657647642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0.229812775698094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216.666666666667</v>
      </c>
      <c r="AF108" s="1">
        <f t="shared" si="113"/>
        <v>5094879.0166564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10.6051071428571</v>
      </c>
      <c r="E109" s="12">
        <f t="shared" si="114"/>
        <v>4.99374193548387</v>
      </c>
      <c r="F109" s="8" t="s">
        <v>109</v>
      </c>
      <c r="G109" s="6">
        <v>3</v>
      </c>
      <c r="H109" s="11">
        <f t="shared" si="99"/>
        <v>10.6051071428571</v>
      </c>
      <c r="I109" s="11">
        <f t="shared" si="100"/>
        <v>283.755107142857</v>
      </c>
      <c r="J109" s="11">
        <f t="shared" si="101"/>
        <v>0.0660383395629832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8.02112951390737</v>
      </c>
      <c r="P109" s="11">
        <f t="shared" si="104"/>
        <v>0.529702074518081</v>
      </c>
      <c r="Q109" s="15">
        <f t="shared" si="105"/>
        <v>0.153613601610244</v>
      </c>
      <c r="R109" s="11">
        <f t="shared" si="106"/>
        <v>0.80117865</v>
      </c>
      <c r="S109" s="16">
        <f t="shared" si="107"/>
        <v>0.191734517152003</v>
      </c>
      <c r="T109" s="3">
        <v>0.27</v>
      </c>
      <c r="U109" s="17">
        <f t="shared" si="108"/>
        <v>0.0517683196310408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0.236458584504311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216.666666666667</v>
      </c>
      <c r="AF109" s="1">
        <f t="shared" si="113"/>
        <v>5242214.56722644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13.2764516129032</v>
      </c>
      <c r="E110" s="12">
        <f t="shared" si="114"/>
        <v>10.6051071428571</v>
      </c>
      <c r="F110" s="8" t="s">
        <v>109</v>
      </c>
      <c r="G110" s="6">
        <v>4</v>
      </c>
      <c r="H110" s="11">
        <f t="shared" si="99"/>
        <v>13.2764516129032</v>
      </c>
      <c r="I110" s="11">
        <f t="shared" si="100"/>
        <v>286.426451612903</v>
      </c>
      <c r="J110" s="11">
        <f t="shared" si="101"/>
        <v>0.0909458357672461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10.2541124393893</v>
      </c>
      <c r="P110" s="11">
        <f t="shared" si="104"/>
        <v>0.932568825851573</v>
      </c>
      <c r="Q110" s="15">
        <f t="shared" si="105"/>
        <v>0.270444959496956</v>
      </c>
      <c r="R110" s="11">
        <f t="shared" si="106"/>
        <v>0.80117865</v>
      </c>
      <c r="S110" s="16">
        <f t="shared" si="107"/>
        <v>0.337558869669026</v>
      </c>
      <c r="T110" s="3">
        <v>0.27</v>
      </c>
      <c r="U110" s="17">
        <f t="shared" si="108"/>
        <v>0.091140894810637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0.244108675861707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216.666666666667</v>
      </c>
      <c r="AF110" s="1">
        <f t="shared" si="113"/>
        <v>5411814.75509199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14.9952333333333</v>
      </c>
      <c r="E111" s="12">
        <f t="shared" si="114"/>
        <v>13.2764516129032</v>
      </c>
      <c r="F111" s="8" t="s">
        <v>109</v>
      </c>
      <c r="G111" s="6">
        <v>5</v>
      </c>
      <c r="H111" s="11">
        <f t="shared" si="99"/>
        <v>14.9952333333333</v>
      </c>
      <c r="I111" s="11">
        <f t="shared" si="100"/>
        <v>288.145233333333</v>
      </c>
      <c r="J111" s="11">
        <f t="shared" si="101"/>
        <v>0.111390044821571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8.85546643286083</v>
      </c>
      <c r="O111" s="11">
        <f t="shared" si="115"/>
        <v>3.22876218067688</v>
      </c>
      <c r="P111" s="11">
        <f t="shared" si="104"/>
        <v>0.359651964023793</v>
      </c>
      <c r="Q111" s="15">
        <f t="shared" si="105"/>
        <v>0.1042990695669</v>
      </c>
      <c r="R111" s="11">
        <f t="shared" si="106"/>
        <v>0.80117865</v>
      </c>
      <c r="S111" s="16">
        <f t="shared" si="107"/>
        <v>0.130182038134566</v>
      </c>
      <c r="T111" s="3">
        <v>0.27</v>
      </c>
      <c r="U111" s="17">
        <f t="shared" si="108"/>
        <v>0.0351491502963327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0.233229479902577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216.666666666667</v>
      </c>
      <c r="AF111" s="1">
        <f t="shared" si="113"/>
        <v>5170626.30487686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20.261064516129</v>
      </c>
      <c r="E112" s="12">
        <f t="shared" si="114"/>
        <v>14.9952333333333</v>
      </c>
      <c r="F112" s="8" t="s">
        <v>111</v>
      </c>
      <c r="G112" s="6">
        <v>6</v>
      </c>
      <c r="H112" s="11">
        <f t="shared" si="99"/>
        <v>20.261064516129</v>
      </c>
      <c r="I112" s="11">
        <f t="shared" si="100"/>
        <v>293.411064516129</v>
      </c>
      <c r="J112" s="11">
        <f t="shared" si="101"/>
        <v>0.204279190137332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5.63179521665309</v>
      </c>
      <c r="P112" s="11">
        <f t="shared" si="104"/>
        <v>1.15045856587719</v>
      </c>
      <c r="Q112" s="15">
        <f t="shared" si="105"/>
        <v>0.333632984104386</v>
      </c>
      <c r="R112" s="11">
        <f t="shared" si="106"/>
        <v>0.80117865</v>
      </c>
      <c r="S112" s="16">
        <f t="shared" si="107"/>
        <v>0.416427701991791</v>
      </c>
      <c r="T112" s="3">
        <v>0.27</v>
      </c>
      <c r="U112" s="17">
        <f t="shared" si="108"/>
        <v>0.112435479537784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0.297046213674191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216.666666666667</v>
      </c>
      <c r="AF112" s="1">
        <f t="shared" si="113"/>
        <v>6585423.793036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23.1385</v>
      </c>
      <c r="E113" s="12">
        <f t="shared" si="114"/>
        <v>20.261064516129</v>
      </c>
      <c r="F113" s="8" t="s">
        <v>109</v>
      </c>
      <c r="G113" s="6">
        <v>7</v>
      </c>
      <c r="H113" s="11">
        <f t="shared" si="99"/>
        <v>23.1385</v>
      </c>
      <c r="I113" s="11">
        <f t="shared" si="100"/>
        <v>296.2885</v>
      </c>
      <c r="J113" s="11">
        <f t="shared" si="101"/>
        <v>0.281959996611683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7.2440216507759</v>
      </c>
      <c r="P113" s="11">
        <f t="shared" si="104"/>
        <v>2.04252432010773</v>
      </c>
      <c r="Q113" s="15">
        <f t="shared" si="105"/>
        <v>0.592332052831243</v>
      </c>
      <c r="R113" s="11">
        <f t="shared" si="106"/>
        <v>0.80117865</v>
      </c>
      <c r="S113" s="16">
        <f t="shared" si="107"/>
        <v>0.73932580808443</v>
      </c>
      <c r="T113" s="3">
        <v>0.27</v>
      </c>
      <c r="U113" s="17">
        <f t="shared" si="108"/>
        <v>0.199617968182796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0.313985771217917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216.666666666667</v>
      </c>
      <c r="AF113" s="1">
        <f t="shared" si="113"/>
        <v>6960968.60780449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24.6399032258065</v>
      </c>
      <c r="E114" s="12">
        <f t="shared" si="114"/>
        <v>23.1385</v>
      </c>
      <c r="F114" s="8" t="s">
        <v>109</v>
      </c>
      <c r="G114" s="6">
        <v>8</v>
      </c>
      <c r="H114" s="11">
        <f t="shared" si="99"/>
        <v>24.6399032258065</v>
      </c>
      <c r="I114" s="11">
        <f t="shared" si="100"/>
        <v>297.789903225806</v>
      </c>
      <c r="J114" s="11">
        <f t="shared" si="101"/>
        <v>0.332770203053235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7.96418233066816</v>
      </c>
      <c r="P114" s="11">
        <f t="shared" si="104"/>
        <v>2.65024257132943</v>
      </c>
      <c r="Q114" s="15">
        <f t="shared" si="105"/>
        <v>0.768570345685536</v>
      </c>
      <c r="R114" s="11">
        <f t="shared" si="106"/>
        <v>0.80117865</v>
      </c>
      <c r="S114" s="16">
        <f t="shared" si="107"/>
        <v>0.959299584038511</v>
      </c>
      <c r="T114" s="3">
        <v>0.27</v>
      </c>
      <c r="U114" s="17">
        <f t="shared" si="108"/>
        <v>0.259010887690398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0.325525815478244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216.666666666667</v>
      </c>
      <c r="AF114" s="1">
        <f t="shared" si="113"/>
        <v>7216807.8629313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24.4748064516129</v>
      </c>
      <c r="E115" s="12">
        <f t="shared" si="114"/>
        <v>24.6399032258065</v>
      </c>
      <c r="F115" s="8" t="s">
        <v>109</v>
      </c>
      <c r="G115" s="6">
        <v>9</v>
      </c>
      <c r="H115" s="11">
        <f t="shared" si="99"/>
        <v>24.4748064516129</v>
      </c>
      <c r="I115" s="11">
        <f t="shared" si="100"/>
        <v>297.624806451613</v>
      </c>
      <c r="J115" s="11">
        <f t="shared" si="101"/>
        <v>0.326789019178632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8.07662475933873</v>
      </c>
      <c r="P115" s="11">
        <f t="shared" si="104"/>
        <v>2.63935228337816</v>
      </c>
      <c r="Q115" s="15">
        <f t="shared" si="105"/>
        <v>0.765412162179667</v>
      </c>
      <c r="R115" s="11">
        <f t="shared" si="106"/>
        <v>0.80117865</v>
      </c>
      <c r="S115" s="16">
        <f t="shared" si="107"/>
        <v>0.955357662338689</v>
      </c>
      <c r="T115" s="3">
        <v>0.27</v>
      </c>
      <c r="U115" s="17">
        <f t="shared" si="108"/>
        <v>0.257946568831446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0.32531901832395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216.666666666667</v>
      </c>
      <c r="AF115" s="1">
        <f t="shared" si="113"/>
        <v>7212223.23320862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23.2594</v>
      </c>
      <c r="E116" s="12">
        <f t="shared" si="114"/>
        <v>24.4748064516129</v>
      </c>
      <c r="F116" s="8" t="s">
        <v>109</v>
      </c>
      <c r="G116" s="6">
        <v>10</v>
      </c>
      <c r="H116" s="11">
        <f t="shared" si="99"/>
        <v>23.2594</v>
      </c>
      <c r="I116" s="11">
        <f t="shared" si="100"/>
        <v>296.4094</v>
      </c>
      <c r="J116" s="11">
        <f t="shared" si="101"/>
        <v>0.285764839192214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8.19995747596057</v>
      </c>
      <c r="P116" s="11">
        <f t="shared" si="104"/>
        <v>2.34325952950087</v>
      </c>
      <c r="Q116" s="15">
        <f t="shared" si="105"/>
        <v>0.679545263555251</v>
      </c>
      <c r="R116" s="11">
        <f t="shared" si="106"/>
        <v>0.80117865</v>
      </c>
      <c r="S116" s="16">
        <f t="shared" si="107"/>
        <v>0.848181942386072</v>
      </c>
      <c r="T116" s="3">
        <v>0.27</v>
      </c>
      <c r="U116" s="17">
        <f t="shared" si="108"/>
        <v>0.22900912444424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0.319696472879516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216.666666666667</v>
      </c>
      <c r="AF116" s="1">
        <f t="shared" si="113"/>
        <v>7087573.11870551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15.8406451612903</v>
      </c>
      <c r="E117" s="12">
        <f t="shared" si="114"/>
        <v>23.2594</v>
      </c>
      <c r="F117" s="8" t="s">
        <v>109</v>
      </c>
      <c r="G117" s="6">
        <v>11</v>
      </c>
      <c r="H117" s="11">
        <f t="shared" si="99"/>
        <v>15.8406451612903</v>
      </c>
      <c r="I117" s="11">
        <f t="shared" si="100"/>
        <v>288.99064516129</v>
      </c>
      <c r="J117" s="11">
        <f t="shared" si="101"/>
        <v>0.122963889752981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5.56386304913672</v>
      </c>
      <c r="O117" s="11">
        <f t="shared" si="115"/>
        <v>3.05551989732298</v>
      </c>
      <c r="P117" s="11">
        <f t="shared" si="104"/>
        <v>0.375718611792464</v>
      </c>
      <c r="Q117" s="15">
        <f t="shared" si="105"/>
        <v>0.108958397419815</v>
      </c>
      <c r="R117" s="11">
        <f t="shared" si="106"/>
        <v>0.80117865</v>
      </c>
      <c r="S117" s="16">
        <f t="shared" si="107"/>
        <v>0.135997629766862</v>
      </c>
      <c r="T117" s="3">
        <v>0.27</v>
      </c>
      <c r="U117" s="17">
        <f t="shared" si="108"/>
        <v>0.0367193600370529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0.282334571655199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216.666666666667</v>
      </c>
      <c r="AF117" s="1">
        <f t="shared" si="113"/>
        <v>6259271.1846989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10.5976333333333</v>
      </c>
      <c r="E118" s="12">
        <f t="shared" si="114"/>
        <v>15.8406451612903</v>
      </c>
      <c r="F118" s="8" t="s">
        <v>111</v>
      </c>
      <c r="G118" s="6">
        <v>12</v>
      </c>
      <c r="H118" s="11">
        <f t="shared" si="99"/>
        <v>10.5976333333333</v>
      </c>
      <c r="I118" s="11">
        <f t="shared" si="100"/>
        <v>283.747633333333</v>
      </c>
      <c r="J118" s="11">
        <f t="shared" si="101"/>
        <v>0.0659786797685059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5.44248628553052</v>
      </c>
      <c r="P118" s="11">
        <f t="shared" si="104"/>
        <v>0.359088059777504</v>
      </c>
      <c r="Q118" s="15">
        <f t="shared" si="105"/>
        <v>0.104135537335476</v>
      </c>
      <c r="R118" s="11">
        <f t="shared" si="106"/>
        <v>0.80117865</v>
      </c>
      <c r="S118" s="16">
        <f t="shared" si="107"/>
        <v>0.129977923569826</v>
      </c>
      <c r="T118" s="3">
        <v>0.27</v>
      </c>
      <c r="U118" s="17">
        <f t="shared" si="108"/>
        <v>0.0350940393638529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0.233218771848397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216.666666666667</v>
      </c>
      <c r="AF118" s="1">
        <f t="shared" si="113"/>
        <v>5170388.91058757</v>
      </c>
      <c r="AG118" s="1">
        <f>SUM(AF107:AF118)</f>
        <v>72468121.1634991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7.44574193548387</v>
      </c>
      <c r="E119" s="12">
        <f t="shared" si="114"/>
        <v>10.5976333333333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4.62922580645161</v>
      </c>
      <c r="E123" s="8"/>
      <c r="F123" s="8"/>
      <c r="G123" s="6">
        <v>1</v>
      </c>
      <c r="H123" s="11">
        <f t="shared" ref="H123:H134" si="116">E124</f>
        <v>4.62922580645161</v>
      </c>
      <c r="I123" s="11">
        <f t="shared" ref="I123:I134" si="117">H123+273.15</f>
        <v>277.779225806452</v>
      </c>
      <c r="J123" s="11">
        <f t="shared" ref="J123:J134" si="118">EXP(($C$18*(I123-$C$16))/($C$19*I123*$C$16))</f>
        <v>0.0315645630886624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0.0164520815730726</v>
      </c>
      <c r="Q123" s="15">
        <f t="shared" ref="Q123:Q134" si="122">P123*$B$125</f>
        <v>0.00493562447192179</v>
      </c>
      <c r="R123" s="11">
        <f t="shared" ref="R123:R134" si="123">L123*$B$125</f>
        <v>0.156366</v>
      </c>
      <c r="S123" s="16">
        <f t="shared" ref="S123:S134" si="124">Q123/R123</f>
        <v>0.0315645630886624</v>
      </c>
      <c r="T123" s="3">
        <v>0.01</v>
      </c>
      <c r="U123" s="17">
        <f t="shared" ref="U123:U134" si="125">S123*T123</f>
        <v>0.000315645630886624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0.00580564563088662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17.2</v>
      </c>
      <c r="AX123" s="1">
        <f t="shared" ref="AX123:AX134" si="132">AW123*10000*AV123*0.67*AU123*AT123</f>
        <v>10461.5515583043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4.99374193548387</v>
      </c>
      <c r="E124" s="12">
        <f t="shared" ref="E124:E135" si="133">D123</f>
        <v>4.62922580645161</v>
      </c>
      <c r="F124" s="8" t="s">
        <v>109</v>
      </c>
      <c r="G124" s="6">
        <v>2</v>
      </c>
      <c r="H124" s="11">
        <f t="shared" si="116"/>
        <v>4.99374193548387</v>
      </c>
      <c r="I124" s="11">
        <f t="shared" si="117"/>
        <v>278.143741935484</v>
      </c>
      <c r="J124" s="11">
        <f t="shared" si="118"/>
        <v>0.0330483670872179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1.02598791842693</v>
      </c>
      <c r="P124" s="11">
        <f t="shared" si="121"/>
        <v>0.0339072253552237</v>
      </c>
      <c r="Q124" s="15">
        <f t="shared" si="122"/>
        <v>0.0101721676065671</v>
      </c>
      <c r="R124" s="11">
        <f t="shared" si="123"/>
        <v>0.156366</v>
      </c>
      <c r="S124" s="16">
        <f t="shared" si="124"/>
        <v>0.065053576906534</v>
      </c>
      <c r="T124" s="3">
        <v>0.01</v>
      </c>
      <c r="U124" s="17">
        <f t="shared" si="125"/>
        <v>0.00065053576906534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0.00614053576906534</v>
      </c>
      <c r="AU124" s="24">
        <f t="shared" si="129"/>
        <v>52.122</v>
      </c>
      <c r="AV124" s="1">
        <f t="shared" si="130"/>
        <v>0.3</v>
      </c>
      <c r="AW124" s="2">
        <f t="shared" si="131"/>
        <v>17.2</v>
      </c>
      <c r="AX124" s="1">
        <f t="shared" si="132"/>
        <v>11065.0107891408</v>
      </c>
    </row>
    <row r="125" s="1" customFormat="1" ht="16.8" spans="1:50">
      <c r="A125" s="6" t="s">
        <v>72</v>
      </c>
      <c r="B125" s="6">
        <f>G10</f>
        <v>0.3</v>
      </c>
      <c r="C125" s="8">
        <v>2</v>
      </c>
      <c r="D125" s="9">
        <v>10.6051071428571</v>
      </c>
      <c r="E125" s="12">
        <f t="shared" si="133"/>
        <v>4.99374193548387</v>
      </c>
      <c r="F125" s="8" t="s">
        <v>109</v>
      </c>
      <c r="G125" s="6">
        <v>3</v>
      </c>
      <c r="H125" s="11">
        <f t="shared" si="116"/>
        <v>10.6051071428571</v>
      </c>
      <c r="I125" s="11">
        <f t="shared" si="117"/>
        <v>283.755107142857</v>
      </c>
      <c r="J125" s="11">
        <f t="shared" si="118"/>
        <v>0.0660383395629832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1.5133006930717</v>
      </c>
      <c r="P125" s="11">
        <f t="shared" si="121"/>
        <v>0.099935865029967</v>
      </c>
      <c r="Q125" s="15">
        <f t="shared" si="122"/>
        <v>0.0299807595089901</v>
      </c>
      <c r="R125" s="11">
        <f t="shared" si="123"/>
        <v>0.156366</v>
      </c>
      <c r="S125" s="16">
        <f t="shared" si="124"/>
        <v>0.191734517152003</v>
      </c>
      <c r="T125" s="3">
        <v>0.01</v>
      </c>
      <c r="U125" s="17">
        <f t="shared" si="125"/>
        <v>0.00191734517152003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0.00740734517152003</v>
      </c>
      <c r="AU125" s="24">
        <f t="shared" si="129"/>
        <v>52.122</v>
      </c>
      <c r="AV125" s="1">
        <f t="shared" si="130"/>
        <v>0.3</v>
      </c>
      <c r="AW125" s="2">
        <f t="shared" si="131"/>
        <v>17.2</v>
      </c>
      <c r="AX125" s="1">
        <f t="shared" si="132"/>
        <v>13347.752919976</v>
      </c>
    </row>
    <row r="126" s="1" customFormat="1" ht="16.8" spans="1:50">
      <c r="A126" s="6"/>
      <c r="B126" s="6"/>
      <c r="C126" s="8">
        <v>3</v>
      </c>
      <c r="D126" s="9">
        <v>13.2764516129032</v>
      </c>
      <c r="E126" s="12">
        <f t="shared" si="133"/>
        <v>10.6051071428571</v>
      </c>
      <c r="F126" s="8" t="s">
        <v>109</v>
      </c>
      <c r="G126" s="6">
        <v>4</v>
      </c>
      <c r="H126" s="11">
        <f t="shared" si="116"/>
        <v>13.2764516129032</v>
      </c>
      <c r="I126" s="11">
        <f t="shared" si="117"/>
        <v>286.426451612903</v>
      </c>
      <c r="J126" s="11">
        <f t="shared" si="118"/>
        <v>0.0909458357672461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1.93458482804174</v>
      </c>
      <c r="P126" s="11">
        <f t="shared" si="121"/>
        <v>0.17594243404889</v>
      </c>
      <c r="Q126" s="15">
        <f t="shared" si="122"/>
        <v>0.0527827302146669</v>
      </c>
      <c r="R126" s="11">
        <f t="shared" si="123"/>
        <v>0.156366</v>
      </c>
      <c r="S126" s="16">
        <f t="shared" si="124"/>
        <v>0.337558869669026</v>
      </c>
      <c r="T126" s="3">
        <v>0.01</v>
      </c>
      <c r="U126" s="17">
        <f t="shared" si="125"/>
        <v>0.00337558869669026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0.00886558869669026</v>
      </c>
      <c r="AU126" s="24">
        <f t="shared" si="129"/>
        <v>52.122</v>
      </c>
      <c r="AV126" s="1">
        <f t="shared" si="130"/>
        <v>0.3</v>
      </c>
      <c r="AW126" s="2">
        <f t="shared" si="131"/>
        <v>17.2</v>
      </c>
      <c r="AX126" s="1">
        <f t="shared" si="132"/>
        <v>15975.4520240982</v>
      </c>
    </row>
    <row r="127" s="1" customFormat="1" ht="16.8" spans="1:50">
      <c r="A127" s="6"/>
      <c r="B127" s="6"/>
      <c r="C127" s="8">
        <v>4</v>
      </c>
      <c r="D127" s="9">
        <v>14.9952333333333</v>
      </c>
      <c r="E127" s="12">
        <f t="shared" si="133"/>
        <v>13.2764516129032</v>
      </c>
      <c r="F127" s="8" t="s">
        <v>109</v>
      </c>
      <c r="G127" s="6">
        <v>5</v>
      </c>
      <c r="H127" s="11">
        <f t="shared" si="116"/>
        <v>14.9952333333333</v>
      </c>
      <c r="I127" s="11">
        <f t="shared" si="117"/>
        <v>288.145233333333</v>
      </c>
      <c r="J127" s="11">
        <f t="shared" si="118"/>
        <v>0.111390044821571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1.6707102742932</v>
      </c>
      <c r="O127" s="11">
        <f t="shared" si="134"/>
        <v>0.609152119699642</v>
      </c>
      <c r="P127" s="11">
        <f t="shared" si="121"/>
        <v>0.0678534819164984</v>
      </c>
      <c r="Q127" s="15">
        <f t="shared" si="122"/>
        <v>0.0203560445749495</v>
      </c>
      <c r="R127" s="11">
        <f t="shared" si="123"/>
        <v>0.156366</v>
      </c>
      <c r="S127" s="16">
        <f t="shared" si="124"/>
        <v>0.130182038134566</v>
      </c>
      <c r="T127" s="3">
        <v>0.01</v>
      </c>
      <c r="U127" s="17">
        <f t="shared" si="125"/>
        <v>0.00130182038134566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0.00679182038134566</v>
      </c>
      <c r="AU127" s="24">
        <f t="shared" si="129"/>
        <v>52.122</v>
      </c>
      <c r="AV127" s="1">
        <f t="shared" si="130"/>
        <v>0.3</v>
      </c>
      <c r="AW127" s="2">
        <f t="shared" si="131"/>
        <v>17.2</v>
      </c>
      <c r="AX127" s="1">
        <f t="shared" si="132"/>
        <v>12238.6007709772</v>
      </c>
    </row>
    <row r="128" s="1" customFormat="1" ht="16.8" spans="1:50">
      <c r="A128" s="6"/>
      <c r="B128" s="6"/>
      <c r="C128" s="8">
        <v>5</v>
      </c>
      <c r="D128" s="9">
        <v>20.261064516129</v>
      </c>
      <c r="E128" s="12">
        <f t="shared" si="133"/>
        <v>14.9952333333333</v>
      </c>
      <c r="F128" s="8" t="s">
        <v>111</v>
      </c>
      <c r="G128" s="6">
        <v>6</v>
      </c>
      <c r="H128" s="11">
        <f t="shared" si="116"/>
        <v>20.261064516129</v>
      </c>
      <c r="I128" s="11">
        <f t="shared" si="117"/>
        <v>293.411064516129</v>
      </c>
      <c r="J128" s="11">
        <f t="shared" si="118"/>
        <v>0.204279190137332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1.06251863778314</v>
      </c>
      <c r="P128" s="11">
        <f t="shared" si="121"/>
        <v>0.217050446832162</v>
      </c>
      <c r="Q128" s="15">
        <f t="shared" si="122"/>
        <v>0.0651151340496485</v>
      </c>
      <c r="R128" s="11">
        <f t="shared" si="123"/>
        <v>0.156366</v>
      </c>
      <c r="S128" s="16">
        <f t="shared" si="124"/>
        <v>0.416427701991792</v>
      </c>
      <c r="T128" s="3">
        <v>0.01</v>
      </c>
      <c r="U128" s="17">
        <f t="shared" si="125"/>
        <v>0.00416427701991792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0.0141142770199179</v>
      </c>
      <c r="AU128" s="24">
        <f t="shared" si="129"/>
        <v>52.122</v>
      </c>
      <c r="AV128" s="1">
        <f t="shared" si="130"/>
        <v>0.3</v>
      </c>
      <c r="AW128" s="2">
        <f t="shared" si="131"/>
        <v>17.2</v>
      </c>
      <c r="AX128" s="1">
        <f t="shared" si="132"/>
        <v>25433.3877986815</v>
      </c>
    </row>
    <row r="129" s="1" customFormat="1" ht="16.8" spans="1:50">
      <c r="A129" s="6"/>
      <c r="B129" s="6"/>
      <c r="C129" s="8">
        <v>6</v>
      </c>
      <c r="D129" s="9">
        <v>23.1385</v>
      </c>
      <c r="E129" s="12">
        <f t="shared" si="133"/>
        <v>20.261064516129</v>
      </c>
      <c r="F129" s="8" t="s">
        <v>109</v>
      </c>
      <c r="G129" s="6">
        <v>7</v>
      </c>
      <c r="H129" s="11">
        <f t="shared" si="116"/>
        <v>23.1385</v>
      </c>
      <c r="I129" s="11">
        <f t="shared" si="117"/>
        <v>296.2885</v>
      </c>
      <c r="J129" s="11">
        <f t="shared" si="118"/>
        <v>0.281959996611683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1.36668819095098</v>
      </c>
      <c r="P129" s="11">
        <f t="shared" si="121"/>
        <v>0.385351397689767</v>
      </c>
      <c r="Q129" s="15">
        <f t="shared" si="122"/>
        <v>0.11560541930693</v>
      </c>
      <c r="R129" s="11">
        <f t="shared" si="123"/>
        <v>0.156366</v>
      </c>
      <c r="S129" s="16">
        <f t="shared" si="124"/>
        <v>0.73932580808443</v>
      </c>
      <c r="T129" s="3">
        <v>0.01</v>
      </c>
      <c r="U129" s="17">
        <f t="shared" si="125"/>
        <v>0.0073932580808443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0.0173432580808443</v>
      </c>
      <c r="AU129" s="24">
        <f t="shared" si="129"/>
        <v>52.122</v>
      </c>
      <c r="AV129" s="1">
        <f t="shared" si="130"/>
        <v>0.3</v>
      </c>
      <c r="AW129" s="2">
        <f t="shared" si="131"/>
        <v>17.2</v>
      </c>
      <c r="AX129" s="1">
        <f t="shared" si="132"/>
        <v>31251.8882717306</v>
      </c>
    </row>
    <row r="130" s="1" customFormat="1" ht="16.8" spans="1:50">
      <c r="A130" s="6"/>
      <c r="B130" s="6"/>
      <c r="C130" s="8">
        <v>7</v>
      </c>
      <c r="D130" s="9">
        <v>24.6399032258065</v>
      </c>
      <c r="E130" s="12">
        <f t="shared" si="133"/>
        <v>23.1385</v>
      </c>
      <c r="F130" s="8" t="s">
        <v>109</v>
      </c>
      <c r="G130" s="6">
        <v>8</v>
      </c>
      <c r="H130" s="11">
        <f t="shared" si="116"/>
        <v>24.6399032258065</v>
      </c>
      <c r="I130" s="11">
        <f t="shared" si="117"/>
        <v>297.789903225806</v>
      </c>
      <c r="J130" s="11">
        <f t="shared" si="118"/>
        <v>0.332770203053235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1.50255679326122</v>
      </c>
      <c r="P130" s="11">
        <f t="shared" si="121"/>
        <v>0.500006129192553</v>
      </c>
      <c r="Q130" s="15">
        <f t="shared" si="122"/>
        <v>0.150001838757766</v>
      </c>
      <c r="R130" s="11">
        <f t="shared" si="123"/>
        <v>0.156366</v>
      </c>
      <c r="S130" s="16">
        <f t="shared" si="124"/>
        <v>0.959299584038511</v>
      </c>
      <c r="T130" s="3">
        <v>0.01</v>
      </c>
      <c r="U130" s="17">
        <f t="shared" si="125"/>
        <v>0.00959299584038511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0.0195429958403851</v>
      </c>
      <c r="AU130" s="24">
        <f t="shared" si="129"/>
        <v>52.122</v>
      </c>
      <c r="AV130" s="1">
        <f t="shared" si="130"/>
        <v>0.3</v>
      </c>
      <c r="AW130" s="2">
        <f t="shared" si="131"/>
        <v>17.2</v>
      </c>
      <c r="AX130" s="1">
        <f t="shared" si="132"/>
        <v>35215.7316492449</v>
      </c>
    </row>
    <row r="131" s="1" customFormat="1" ht="16.8" spans="1:50">
      <c r="A131" s="6"/>
      <c r="B131" s="6"/>
      <c r="C131" s="8">
        <v>8</v>
      </c>
      <c r="D131" s="9">
        <v>24.4748064516129</v>
      </c>
      <c r="E131" s="12">
        <f t="shared" si="133"/>
        <v>24.6399032258065</v>
      </c>
      <c r="F131" s="8" t="s">
        <v>109</v>
      </c>
      <c r="G131" s="6">
        <v>9</v>
      </c>
      <c r="H131" s="11">
        <f t="shared" si="116"/>
        <v>24.4748064516129</v>
      </c>
      <c r="I131" s="11">
        <f t="shared" si="117"/>
        <v>297.624806451613</v>
      </c>
      <c r="J131" s="11">
        <f t="shared" si="118"/>
        <v>0.326789019178632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1.52377066406866</v>
      </c>
      <c r="P131" s="11">
        <f t="shared" si="121"/>
        <v>0.497951520764172</v>
      </c>
      <c r="Q131" s="15">
        <f t="shared" si="122"/>
        <v>0.149385456229252</v>
      </c>
      <c r="R131" s="11">
        <f t="shared" si="123"/>
        <v>0.156366</v>
      </c>
      <c r="S131" s="16">
        <f t="shared" si="124"/>
        <v>0.95535766233869</v>
      </c>
      <c r="T131" s="3">
        <v>0.01</v>
      </c>
      <c r="U131" s="17">
        <f t="shared" si="125"/>
        <v>0.0095535766233869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0.0195035766233869</v>
      </c>
      <c r="AU131" s="24">
        <f t="shared" si="129"/>
        <v>52.122</v>
      </c>
      <c r="AV131" s="1">
        <f t="shared" si="130"/>
        <v>0.3</v>
      </c>
      <c r="AW131" s="2">
        <f t="shared" si="131"/>
        <v>17.2</v>
      </c>
      <c r="AX131" s="1">
        <f t="shared" si="132"/>
        <v>35144.699726659</v>
      </c>
    </row>
    <row r="132" s="1" customFormat="1" ht="16.8" spans="1:50">
      <c r="A132" s="6"/>
      <c r="B132" s="6"/>
      <c r="C132" s="8">
        <v>9</v>
      </c>
      <c r="D132" s="9">
        <v>23.2594</v>
      </c>
      <c r="E132" s="12">
        <f t="shared" si="133"/>
        <v>24.4748064516129</v>
      </c>
      <c r="F132" s="8" t="s">
        <v>109</v>
      </c>
      <c r="G132" s="6">
        <v>10</v>
      </c>
      <c r="H132" s="11">
        <f t="shared" si="116"/>
        <v>23.2594</v>
      </c>
      <c r="I132" s="11">
        <f t="shared" si="117"/>
        <v>296.4094</v>
      </c>
      <c r="J132" s="11">
        <f t="shared" si="118"/>
        <v>0.285764839192214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1.54703914330449</v>
      </c>
      <c r="P132" s="11">
        <f t="shared" si="121"/>
        <v>0.442089392010469</v>
      </c>
      <c r="Q132" s="15">
        <f t="shared" si="122"/>
        <v>0.132626817603141</v>
      </c>
      <c r="R132" s="11">
        <f t="shared" si="123"/>
        <v>0.156366</v>
      </c>
      <c r="S132" s="16">
        <f t="shared" si="124"/>
        <v>0.848181942386072</v>
      </c>
      <c r="T132" s="3">
        <v>0.01</v>
      </c>
      <c r="U132" s="17">
        <f t="shared" si="125"/>
        <v>0.00848181942386072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0.0184318194238607</v>
      </c>
      <c r="AU132" s="24">
        <f t="shared" si="129"/>
        <v>52.122</v>
      </c>
      <c r="AV132" s="1">
        <f t="shared" si="130"/>
        <v>0.3</v>
      </c>
      <c r="AW132" s="2">
        <f t="shared" si="131"/>
        <v>17.2</v>
      </c>
      <c r="AX132" s="1">
        <f t="shared" si="132"/>
        <v>33213.4342113859</v>
      </c>
    </row>
    <row r="133" s="1" customFormat="1" ht="16.8" spans="1:50">
      <c r="A133" s="6"/>
      <c r="B133" s="6"/>
      <c r="C133" s="8">
        <v>10</v>
      </c>
      <c r="D133" s="9">
        <v>15.8406451612903</v>
      </c>
      <c r="E133" s="12">
        <f t="shared" si="133"/>
        <v>23.2594</v>
      </c>
      <c r="F133" s="8" t="s">
        <v>109</v>
      </c>
      <c r="G133" s="6">
        <v>11</v>
      </c>
      <c r="H133" s="11">
        <f t="shared" si="116"/>
        <v>15.8406451612903</v>
      </c>
      <c r="I133" s="11">
        <f t="shared" si="117"/>
        <v>288.99064516129</v>
      </c>
      <c r="J133" s="11">
        <f t="shared" si="118"/>
        <v>0.122963889752981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1.04970226372932</v>
      </c>
      <c r="O133" s="11">
        <f t="shared" si="134"/>
        <v>0.576467487564701</v>
      </c>
      <c r="P133" s="11">
        <f t="shared" si="121"/>
        <v>0.070884684587084</v>
      </c>
      <c r="Q133" s="15">
        <f t="shared" si="122"/>
        <v>0.0212654053761252</v>
      </c>
      <c r="R133" s="11">
        <f t="shared" si="123"/>
        <v>0.156366</v>
      </c>
      <c r="S133" s="16">
        <f t="shared" si="124"/>
        <v>0.135997629766862</v>
      </c>
      <c r="T133" s="3">
        <v>0.01</v>
      </c>
      <c r="U133" s="17">
        <f t="shared" si="125"/>
        <v>0.00135997629766862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0.0113099762976686</v>
      </c>
      <c r="AU133" s="24">
        <f t="shared" si="129"/>
        <v>52.122</v>
      </c>
      <c r="AV133" s="1">
        <f t="shared" si="130"/>
        <v>0.3</v>
      </c>
      <c r="AW133" s="2">
        <f t="shared" si="131"/>
        <v>17.2</v>
      </c>
      <c r="AX133" s="1">
        <f t="shared" si="132"/>
        <v>20380.1450663447</v>
      </c>
    </row>
    <row r="134" s="1" customFormat="1" ht="16.8" spans="1:51">
      <c r="A134" s="6"/>
      <c r="B134" s="6"/>
      <c r="C134" s="8">
        <v>11</v>
      </c>
      <c r="D134" s="9">
        <v>10.5976333333333</v>
      </c>
      <c r="E134" s="12">
        <f t="shared" si="133"/>
        <v>15.8406451612903</v>
      </c>
      <c r="F134" s="8" t="s">
        <v>111</v>
      </c>
      <c r="G134" s="6">
        <v>12</v>
      </c>
      <c r="H134" s="11">
        <f t="shared" si="116"/>
        <v>10.5976333333333</v>
      </c>
      <c r="I134" s="11">
        <f t="shared" si="117"/>
        <v>283.747633333333</v>
      </c>
      <c r="J134" s="11">
        <f t="shared" si="118"/>
        <v>0.0659786797685059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1.02680280297762</v>
      </c>
      <c r="P134" s="11">
        <f t="shared" si="121"/>
        <v>0.0677470933230645</v>
      </c>
      <c r="Q134" s="15">
        <f t="shared" si="122"/>
        <v>0.0203241279969193</v>
      </c>
      <c r="R134" s="11">
        <f t="shared" si="123"/>
        <v>0.156366</v>
      </c>
      <c r="S134" s="16">
        <f t="shared" si="124"/>
        <v>0.129977923569826</v>
      </c>
      <c r="T134" s="3">
        <v>0.01</v>
      </c>
      <c r="U134" s="17">
        <f t="shared" si="125"/>
        <v>0.00129977923569826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0.00678977923569826</v>
      </c>
      <c r="AU134" s="24">
        <f t="shared" si="129"/>
        <v>52.122</v>
      </c>
      <c r="AV134" s="1">
        <f t="shared" si="130"/>
        <v>0.3</v>
      </c>
      <c r="AW134" s="2">
        <f t="shared" si="131"/>
        <v>17.2</v>
      </c>
      <c r="AX134" s="1">
        <f t="shared" si="132"/>
        <v>12234.922704525</v>
      </c>
      <c r="AY134" s="1">
        <f>SUM(AX123:AX134)</f>
        <v>255962.577491068</v>
      </c>
    </row>
    <row r="135" s="1" customFormat="1" ht="16.8" spans="1:46">
      <c r="A135" s="6"/>
      <c r="B135" s="6"/>
      <c r="C135" s="8">
        <v>12</v>
      </c>
      <c r="D135" s="9">
        <v>7.44574193548387</v>
      </c>
      <c r="E135" s="12">
        <f t="shared" si="133"/>
        <v>10.5976333333333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4.62922580645161</v>
      </c>
      <c r="E139" s="8"/>
      <c r="F139" s="8"/>
      <c r="G139" s="6">
        <v>1</v>
      </c>
      <c r="H139" s="11">
        <f t="shared" ref="H139:H150" si="135">E140</f>
        <v>4.62922580645161</v>
      </c>
      <c r="I139" s="11">
        <f t="shared" ref="I139:I150" si="136">H139+273.15</f>
        <v>277.779225806452</v>
      </c>
      <c r="J139" s="11">
        <f t="shared" ref="J139:J150" si="137">EXP(($C$18*(I139-$C$16))/($C$19*I139*$C$16))</f>
        <v>0.0315645630886624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0.0089864311113422</v>
      </c>
      <c r="Q139" s="15">
        <f t="shared" ref="Q139:Q150" si="141">P139*$B$125</f>
        <v>0.00269592933340266</v>
      </c>
      <c r="R139" s="11">
        <f t="shared" ref="R139:R150" si="142">L139*$B$125</f>
        <v>0.08541</v>
      </c>
      <c r="S139" s="16">
        <f t="shared" ref="S139:S150" si="143">Q139/R139</f>
        <v>0.0315645630886624</v>
      </c>
      <c r="T139" s="3">
        <v>0.01</v>
      </c>
      <c r="U139" s="17">
        <f t="shared" ref="U139:U150" si="144">S139*T139</f>
        <v>0.000315645630886624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0.00580564563088662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0.1</v>
      </c>
      <c r="AX139" s="1">
        <f t="shared" ref="AX139:AX150" si="151">AW139*10000*AV139*0.67*AU139*AT139</f>
        <v>33.2226329533798</v>
      </c>
      <c r="AZ139" s="2">
        <f t="shared" ref="AZ139:AZ150" si="152">$E$12</f>
        <v>0.4</v>
      </c>
      <c r="BA139" s="1">
        <f t="shared" ref="BA139:BA150" si="153">AZ139*10000*AV139*0.67*AU139*AT139</f>
        <v>132.890531813519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4.99374193548387</v>
      </c>
      <c r="E140" s="12">
        <f t="shared" ref="E140:E151" si="154">D139</f>
        <v>4.62922580645161</v>
      </c>
      <c r="F140" s="8" t="s">
        <v>109</v>
      </c>
      <c r="G140" s="6">
        <v>2</v>
      </c>
      <c r="H140" s="11">
        <f t="shared" si="135"/>
        <v>4.99374193548387</v>
      </c>
      <c r="I140" s="11">
        <f t="shared" si="136"/>
        <v>278.143741935484</v>
      </c>
      <c r="J140" s="11">
        <f t="shared" si="137"/>
        <v>0.0330483670872179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0.560413568888658</v>
      </c>
      <c r="P140" s="11">
        <f t="shared" si="140"/>
        <v>0.0185207533452902</v>
      </c>
      <c r="Q140" s="15">
        <f t="shared" si="141"/>
        <v>0.00555622600358707</v>
      </c>
      <c r="R140" s="11">
        <f t="shared" si="142"/>
        <v>0.08541</v>
      </c>
      <c r="S140" s="16">
        <f t="shared" si="143"/>
        <v>0.065053576906534</v>
      </c>
      <c r="T140" s="3">
        <v>0.01</v>
      </c>
      <c r="U140" s="17">
        <f t="shared" si="144"/>
        <v>0.00065053576906534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0.00614053576906534</v>
      </c>
      <c r="AU140" s="24">
        <f t="shared" si="148"/>
        <v>28.47</v>
      </c>
      <c r="AV140" s="1">
        <f t="shared" si="149"/>
        <v>0.3</v>
      </c>
      <c r="AW140" s="2">
        <f t="shared" si="150"/>
        <v>0.1</v>
      </c>
      <c r="AX140" s="1">
        <f t="shared" si="151"/>
        <v>35.1390317224033</v>
      </c>
      <c r="AZ140" s="2">
        <f t="shared" si="152"/>
        <v>0.4</v>
      </c>
      <c r="BA140" s="1">
        <f t="shared" si="153"/>
        <v>140.556126889613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10.6051071428571</v>
      </c>
      <c r="E141" s="12">
        <f t="shared" si="154"/>
        <v>4.99374193548387</v>
      </c>
      <c r="F141" s="8" t="s">
        <v>109</v>
      </c>
      <c r="G141" s="6">
        <v>3</v>
      </c>
      <c r="H141" s="11">
        <f t="shared" si="135"/>
        <v>10.6051071428571</v>
      </c>
      <c r="I141" s="11">
        <f t="shared" si="136"/>
        <v>283.755107142857</v>
      </c>
      <c r="J141" s="11">
        <f t="shared" si="137"/>
        <v>0.0660383395629832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0.826592815543367</v>
      </c>
      <c r="P141" s="11">
        <f t="shared" si="140"/>
        <v>0.0545868170331753</v>
      </c>
      <c r="Q141" s="15">
        <f t="shared" si="141"/>
        <v>0.0163760451099526</v>
      </c>
      <c r="R141" s="11">
        <f t="shared" si="142"/>
        <v>0.08541</v>
      </c>
      <c r="S141" s="16">
        <f t="shared" si="143"/>
        <v>0.191734517152003</v>
      </c>
      <c r="T141" s="3">
        <v>0.01</v>
      </c>
      <c r="U141" s="17">
        <f t="shared" si="144"/>
        <v>0.00191734517152003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0.00740734517152003</v>
      </c>
      <c r="AU141" s="24">
        <f t="shared" si="148"/>
        <v>28.47</v>
      </c>
      <c r="AV141" s="1">
        <f t="shared" si="149"/>
        <v>0.3</v>
      </c>
      <c r="AW141" s="2">
        <f t="shared" si="150"/>
        <v>0.1</v>
      </c>
      <c r="AX141" s="1">
        <f t="shared" si="151"/>
        <v>42.3883105236682</v>
      </c>
      <c r="AZ141" s="2">
        <f t="shared" si="152"/>
        <v>0.4</v>
      </c>
      <c r="BA141" s="1">
        <f t="shared" si="153"/>
        <v>169.553242094673</v>
      </c>
    </row>
    <row r="142" s="1" customFormat="1" ht="16.8" spans="1:53">
      <c r="A142" s="6"/>
      <c r="B142" s="6"/>
      <c r="C142" s="8">
        <v>3</v>
      </c>
      <c r="D142" s="9">
        <v>13.2764516129032</v>
      </c>
      <c r="E142" s="12">
        <f t="shared" si="154"/>
        <v>10.6051071428571</v>
      </c>
      <c r="F142" s="8" t="s">
        <v>109</v>
      </c>
      <c r="G142" s="6">
        <v>4</v>
      </c>
      <c r="H142" s="11">
        <f t="shared" si="135"/>
        <v>13.2764516129032</v>
      </c>
      <c r="I142" s="11">
        <f t="shared" si="136"/>
        <v>286.426451612903</v>
      </c>
      <c r="J142" s="11">
        <f t="shared" si="137"/>
        <v>0.0909458357672461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1.05670599851019</v>
      </c>
      <c r="P142" s="11">
        <f t="shared" si="140"/>
        <v>0.0961030101947717</v>
      </c>
      <c r="Q142" s="15">
        <f t="shared" si="141"/>
        <v>0.0288309030584315</v>
      </c>
      <c r="R142" s="11">
        <f t="shared" si="142"/>
        <v>0.08541</v>
      </c>
      <c r="S142" s="16">
        <f t="shared" si="143"/>
        <v>0.337558869669026</v>
      </c>
      <c r="T142" s="3">
        <v>0.01</v>
      </c>
      <c r="U142" s="17">
        <f t="shared" si="144"/>
        <v>0.00337558869669026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0.00886558869669026</v>
      </c>
      <c r="AU142" s="24">
        <f t="shared" si="148"/>
        <v>28.47</v>
      </c>
      <c r="AV142" s="1">
        <f t="shared" si="149"/>
        <v>0.3</v>
      </c>
      <c r="AW142" s="2">
        <f t="shared" si="150"/>
        <v>0.1</v>
      </c>
      <c r="AX142" s="1">
        <f t="shared" si="151"/>
        <v>50.7330653491491</v>
      </c>
      <c r="AZ142" s="2">
        <f t="shared" si="152"/>
        <v>0.4</v>
      </c>
      <c r="BA142" s="1">
        <f t="shared" si="153"/>
        <v>202.932261396596</v>
      </c>
    </row>
    <row r="143" s="1" customFormat="1" ht="16.8" spans="1:53">
      <c r="A143" s="6"/>
      <c r="B143" s="6"/>
      <c r="C143" s="8">
        <v>4</v>
      </c>
      <c r="D143" s="9">
        <v>14.9952333333333</v>
      </c>
      <c r="E143" s="12">
        <f t="shared" si="154"/>
        <v>13.2764516129032</v>
      </c>
      <c r="F143" s="8" t="s">
        <v>109</v>
      </c>
      <c r="G143" s="6">
        <v>5</v>
      </c>
      <c r="H143" s="11">
        <f t="shared" si="135"/>
        <v>14.9952333333333</v>
      </c>
      <c r="I143" s="11">
        <f t="shared" si="136"/>
        <v>288.145233333333</v>
      </c>
      <c r="J143" s="11">
        <f t="shared" si="137"/>
        <v>0.111390044821571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0.912572838899649</v>
      </c>
      <c r="O143" s="11">
        <f t="shared" si="155"/>
        <v>0.332730149415771</v>
      </c>
      <c r="P143" s="11">
        <f t="shared" si="140"/>
        <v>0.0370628262569109</v>
      </c>
      <c r="Q143" s="15">
        <f t="shared" si="141"/>
        <v>0.0111188478770733</v>
      </c>
      <c r="R143" s="11">
        <f t="shared" si="142"/>
        <v>0.08541</v>
      </c>
      <c r="S143" s="16">
        <f t="shared" si="143"/>
        <v>0.130182038134566</v>
      </c>
      <c r="T143" s="3">
        <v>0.01</v>
      </c>
      <c r="U143" s="17">
        <f t="shared" si="144"/>
        <v>0.00130182038134566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0.00679182038134566</v>
      </c>
      <c r="AU143" s="24">
        <f t="shared" si="148"/>
        <v>28.47</v>
      </c>
      <c r="AV143" s="1">
        <f t="shared" si="149"/>
        <v>0.3</v>
      </c>
      <c r="AW143" s="2">
        <f t="shared" si="150"/>
        <v>0.1</v>
      </c>
      <c r="AX143" s="1">
        <f t="shared" si="151"/>
        <v>38.8659883776391</v>
      </c>
      <c r="AZ143" s="2">
        <f t="shared" si="152"/>
        <v>0.4</v>
      </c>
      <c r="BA143" s="1">
        <f t="shared" si="153"/>
        <v>155.463953510556</v>
      </c>
    </row>
    <row r="144" s="1" customFormat="1" ht="16.8" spans="1:53">
      <c r="A144" s="6"/>
      <c r="B144" s="6"/>
      <c r="C144" s="8">
        <v>5</v>
      </c>
      <c r="D144" s="9">
        <v>20.261064516129</v>
      </c>
      <c r="E144" s="12">
        <f t="shared" si="154"/>
        <v>14.9952333333333</v>
      </c>
      <c r="F144" s="8" t="s">
        <v>111</v>
      </c>
      <c r="G144" s="6">
        <v>6</v>
      </c>
      <c r="H144" s="11">
        <f t="shared" si="135"/>
        <v>20.261064516129</v>
      </c>
      <c r="I144" s="11">
        <f t="shared" si="136"/>
        <v>293.411064516129</v>
      </c>
      <c r="J144" s="11">
        <f t="shared" si="137"/>
        <v>0.204279190137332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0.58036732315886</v>
      </c>
      <c r="P144" s="11">
        <f t="shared" si="140"/>
        <v>0.118556966757063</v>
      </c>
      <c r="Q144" s="15">
        <f t="shared" si="141"/>
        <v>0.0355670900271189</v>
      </c>
      <c r="R144" s="11">
        <f t="shared" si="142"/>
        <v>0.08541</v>
      </c>
      <c r="S144" s="16">
        <f t="shared" si="143"/>
        <v>0.416427701991792</v>
      </c>
      <c r="T144" s="3">
        <v>0.01</v>
      </c>
      <c r="U144" s="17">
        <f t="shared" si="144"/>
        <v>0.00416427701991792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0.0141142770199179</v>
      </c>
      <c r="AU144" s="24">
        <f t="shared" si="148"/>
        <v>28.47</v>
      </c>
      <c r="AV144" s="1">
        <f t="shared" si="149"/>
        <v>0.3</v>
      </c>
      <c r="AW144" s="2">
        <f t="shared" si="150"/>
        <v>0.1</v>
      </c>
      <c r="AX144" s="1">
        <f t="shared" si="151"/>
        <v>80.7685268181697</v>
      </c>
      <c r="AZ144" s="2">
        <f t="shared" si="152"/>
        <v>0.4</v>
      </c>
      <c r="BA144" s="1">
        <f t="shared" si="153"/>
        <v>323.074107272679</v>
      </c>
    </row>
    <row r="145" s="1" customFormat="1" ht="16.8" spans="1:53">
      <c r="A145" s="6"/>
      <c r="B145" s="6"/>
      <c r="C145" s="8">
        <v>6</v>
      </c>
      <c r="D145" s="9">
        <v>23.1385</v>
      </c>
      <c r="E145" s="12">
        <f t="shared" si="154"/>
        <v>20.261064516129</v>
      </c>
      <c r="F145" s="8" t="s">
        <v>109</v>
      </c>
      <c r="G145" s="6">
        <v>7</v>
      </c>
      <c r="H145" s="11">
        <f t="shared" si="135"/>
        <v>23.1385</v>
      </c>
      <c r="I145" s="11">
        <f t="shared" si="136"/>
        <v>296.2885</v>
      </c>
      <c r="J145" s="11">
        <f t="shared" si="137"/>
        <v>0.281959996611683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0.746510356401797</v>
      </c>
      <c r="P145" s="11">
        <f t="shared" si="140"/>
        <v>0.210486057561637</v>
      </c>
      <c r="Q145" s="15">
        <f t="shared" si="141"/>
        <v>0.0631458172684912</v>
      </c>
      <c r="R145" s="11">
        <f t="shared" si="142"/>
        <v>0.08541</v>
      </c>
      <c r="S145" s="16">
        <f t="shared" si="143"/>
        <v>0.73932580808443</v>
      </c>
      <c r="T145" s="3">
        <v>0.01</v>
      </c>
      <c r="U145" s="17">
        <f t="shared" si="144"/>
        <v>0.0073932580808443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0.0173432580808443</v>
      </c>
      <c r="AU145" s="24">
        <f t="shared" si="148"/>
        <v>28.47</v>
      </c>
      <c r="AV145" s="1">
        <f t="shared" si="149"/>
        <v>0.3</v>
      </c>
      <c r="AW145" s="2">
        <f t="shared" si="150"/>
        <v>0.1</v>
      </c>
      <c r="AX145" s="1">
        <f t="shared" si="151"/>
        <v>99.2462740698891</v>
      </c>
      <c r="AZ145" s="2">
        <f t="shared" si="152"/>
        <v>0.4</v>
      </c>
      <c r="BA145" s="1">
        <f t="shared" si="153"/>
        <v>396.985096279556</v>
      </c>
    </row>
    <row r="146" s="1" customFormat="1" ht="16.8" spans="1:53">
      <c r="A146" s="6"/>
      <c r="B146" s="6"/>
      <c r="C146" s="8">
        <v>7</v>
      </c>
      <c r="D146" s="9">
        <v>24.6399032258065</v>
      </c>
      <c r="E146" s="12">
        <f t="shared" si="154"/>
        <v>23.1385</v>
      </c>
      <c r="F146" s="8" t="s">
        <v>109</v>
      </c>
      <c r="G146" s="6">
        <v>8</v>
      </c>
      <c r="H146" s="11">
        <f t="shared" si="135"/>
        <v>24.6399032258065</v>
      </c>
      <c r="I146" s="11">
        <f t="shared" si="136"/>
        <v>297.789903225806</v>
      </c>
      <c r="J146" s="11">
        <f t="shared" si="137"/>
        <v>0.332770203053235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0.82072429884016</v>
      </c>
      <c r="P146" s="11">
        <f t="shared" si="140"/>
        <v>0.273112591575764</v>
      </c>
      <c r="Q146" s="15">
        <f t="shared" si="141"/>
        <v>0.0819337774727292</v>
      </c>
      <c r="R146" s="11">
        <f t="shared" si="142"/>
        <v>0.08541</v>
      </c>
      <c r="S146" s="16">
        <f t="shared" si="143"/>
        <v>0.959299584038511</v>
      </c>
      <c r="T146" s="3">
        <v>0.01</v>
      </c>
      <c r="U146" s="17">
        <f t="shared" si="144"/>
        <v>0.00959299584038511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0.0195429958403851</v>
      </c>
      <c r="AU146" s="24">
        <f t="shared" si="148"/>
        <v>28.47</v>
      </c>
      <c r="AV146" s="1">
        <f t="shared" si="149"/>
        <v>0.3</v>
      </c>
      <c r="AW146" s="2">
        <f t="shared" si="150"/>
        <v>0.1</v>
      </c>
      <c r="AX146" s="1">
        <f t="shared" si="151"/>
        <v>111.834207406729</v>
      </c>
      <c r="AZ146" s="2">
        <f t="shared" si="152"/>
        <v>0.4</v>
      </c>
      <c r="BA146" s="1">
        <f t="shared" si="153"/>
        <v>447.336829626914</v>
      </c>
    </row>
    <row r="147" s="1" customFormat="1" ht="16.8" spans="1:53">
      <c r="A147" s="6"/>
      <c r="B147" s="6"/>
      <c r="C147" s="8">
        <v>8</v>
      </c>
      <c r="D147" s="9">
        <v>24.4748064516129</v>
      </c>
      <c r="E147" s="12">
        <f t="shared" si="154"/>
        <v>24.6399032258065</v>
      </c>
      <c r="F147" s="8" t="s">
        <v>109</v>
      </c>
      <c r="G147" s="6">
        <v>9</v>
      </c>
      <c r="H147" s="11">
        <f t="shared" si="135"/>
        <v>24.4748064516129</v>
      </c>
      <c r="I147" s="11">
        <f t="shared" si="136"/>
        <v>297.624806451613</v>
      </c>
      <c r="J147" s="11">
        <f t="shared" si="137"/>
        <v>0.326789019178632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0.832311707264396</v>
      </c>
      <c r="P147" s="11">
        <f t="shared" si="140"/>
        <v>0.271990326467825</v>
      </c>
      <c r="Q147" s="15">
        <f t="shared" si="141"/>
        <v>0.0815970979403475</v>
      </c>
      <c r="R147" s="11">
        <f t="shared" si="142"/>
        <v>0.08541</v>
      </c>
      <c r="S147" s="16">
        <f t="shared" si="143"/>
        <v>0.955357662338689</v>
      </c>
      <c r="T147" s="3">
        <v>0.01</v>
      </c>
      <c r="U147" s="17">
        <f t="shared" si="144"/>
        <v>0.00955357662338689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0.0195035766233869</v>
      </c>
      <c r="AU147" s="24">
        <f t="shared" si="148"/>
        <v>28.47</v>
      </c>
      <c r="AV147" s="1">
        <f t="shared" si="149"/>
        <v>0.3</v>
      </c>
      <c r="AW147" s="2">
        <f t="shared" si="150"/>
        <v>0.1</v>
      </c>
      <c r="AX147" s="1">
        <f t="shared" si="151"/>
        <v>111.608632120033</v>
      </c>
      <c r="AZ147" s="2">
        <f t="shared" si="152"/>
        <v>0.4</v>
      </c>
      <c r="BA147" s="1">
        <f t="shared" si="153"/>
        <v>446.434528480131</v>
      </c>
    </row>
    <row r="148" s="1" customFormat="1" ht="16.8" spans="1:53">
      <c r="A148" s="6"/>
      <c r="B148" s="6"/>
      <c r="C148" s="8">
        <v>9</v>
      </c>
      <c r="D148" s="9">
        <v>23.2594</v>
      </c>
      <c r="E148" s="12">
        <f t="shared" si="154"/>
        <v>24.4748064516129</v>
      </c>
      <c r="F148" s="8" t="s">
        <v>109</v>
      </c>
      <c r="G148" s="6">
        <v>10</v>
      </c>
      <c r="H148" s="11">
        <f t="shared" si="135"/>
        <v>23.2594</v>
      </c>
      <c r="I148" s="11">
        <f t="shared" si="136"/>
        <v>296.4094</v>
      </c>
      <c r="J148" s="11">
        <f t="shared" si="137"/>
        <v>0.285764839192214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0.845021380796571</v>
      </c>
      <c r="P148" s="11">
        <f t="shared" si="140"/>
        <v>0.241477398997315</v>
      </c>
      <c r="Q148" s="15">
        <f t="shared" si="141"/>
        <v>0.0724432196991944</v>
      </c>
      <c r="R148" s="11">
        <f t="shared" si="142"/>
        <v>0.08541</v>
      </c>
      <c r="S148" s="16">
        <f t="shared" si="143"/>
        <v>0.848181942386072</v>
      </c>
      <c r="T148" s="3">
        <v>0.01</v>
      </c>
      <c r="U148" s="17">
        <f t="shared" si="144"/>
        <v>0.00848181942386072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0.0184318194238607</v>
      </c>
      <c r="AU148" s="24">
        <f t="shared" si="148"/>
        <v>28.47</v>
      </c>
      <c r="AV148" s="1">
        <f t="shared" si="149"/>
        <v>0.3</v>
      </c>
      <c r="AW148" s="2">
        <f t="shared" si="150"/>
        <v>0.1</v>
      </c>
      <c r="AX148" s="1">
        <f t="shared" si="151"/>
        <v>105.47553369846</v>
      </c>
      <c r="AZ148" s="2">
        <f t="shared" si="152"/>
        <v>0.4</v>
      </c>
      <c r="BA148" s="1">
        <f t="shared" si="153"/>
        <v>421.902134793841</v>
      </c>
    </row>
    <row r="149" s="1" customFormat="1" ht="16.8" spans="1:53">
      <c r="A149" s="6"/>
      <c r="B149" s="6"/>
      <c r="C149" s="8">
        <v>10</v>
      </c>
      <c r="D149" s="9">
        <v>15.8406451612903</v>
      </c>
      <c r="E149" s="12">
        <f t="shared" si="154"/>
        <v>23.2594</v>
      </c>
      <c r="F149" s="8" t="s">
        <v>109</v>
      </c>
      <c r="G149" s="6">
        <v>11</v>
      </c>
      <c r="H149" s="11">
        <f t="shared" si="135"/>
        <v>15.8406451612903</v>
      </c>
      <c r="I149" s="11">
        <f t="shared" si="136"/>
        <v>288.99064516129</v>
      </c>
      <c r="J149" s="11">
        <f t="shared" si="137"/>
        <v>0.122963889752981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0.573366782709293</v>
      </c>
      <c r="O149" s="11">
        <f t="shared" si="155"/>
        <v>0.314877199089963</v>
      </c>
      <c r="P149" s="11">
        <f t="shared" si="140"/>
        <v>0.0387185251946257</v>
      </c>
      <c r="Q149" s="15">
        <f t="shared" si="141"/>
        <v>0.0116155575583877</v>
      </c>
      <c r="R149" s="11">
        <f t="shared" si="142"/>
        <v>0.08541</v>
      </c>
      <c r="S149" s="16">
        <f t="shared" si="143"/>
        <v>0.135997629766862</v>
      </c>
      <c r="T149" s="3">
        <v>0.01</v>
      </c>
      <c r="U149" s="17">
        <f t="shared" si="144"/>
        <v>0.00135997629766862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0.0113099762976686</v>
      </c>
      <c r="AU149" s="24">
        <f t="shared" si="148"/>
        <v>28.47</v>
      </c>
      <c r="AV149" s="1">
        <f t="shared" si="149"/>
        <v>0.3</v>
      </c>
      <c r="AW149" s="2">
        <f t="shared" si="150"/>
        <v>0.1</v>
      </c>
      <c r="AX149" s="1">
        <f t="shared" si="151"/>
        <v>64.7210000641197</v>
      </c>
      <c r="AZ149" s="2">
        <f t="shared" si="152"/>
        <v>0.4</v>
      </c>
      <c r="BA149" s="1">
        <f t="shared" si="153"/>
        <v>258.884000256479</v>
      </c>
    </row>
    <row r="150" s="1" customFormat="1" ht="16.8" spans="1:54">
      <c r="A150" s="6"/>
      <c r="B150" s="6"/>
      <c r="C150" s="8">
        <v>11</v>
      </c>
      <c r="D150" s="9">
        <v>10.5976333333333</v>
      </c>
      <c r="E150" s="12">
        <f t="shared" si="154"/>
        <v>15.8406451612903</v>
      </c>
      <c r="F150" s="8" t="s">
        <v>111</v>
      </c>
      <c r="G150" s="6">
        <v>12</v>
      </c>
      <c r="H150" s="11">
        <f t="shared" si="135"/>
        <v>10.5976333333333</v>
      </c>
      <c r="I150" s="11">
        <f t="shared" si="136"/>
        <v>283.747633333333</v>
      </c>
      <c r="J150" s="11">
        <f t="shared" si="137"/>
        <v>0.0659786797685059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0.560858673895337</v>
      </c>
      <c r="P150" s="11">
        <f t="shared" si="140"/>
        <v>0.0370047148403293</v>
      </c>
      <c r="Q150" s="15">
        <f t="shared" si="141"/>
        <v>0.0111014144520988</v>
      </c>
      <c r="R150" s="11">
        <f t="shared" si="142"/>
        <v>0.08541</v>
      </c>
      <c r="S150" s="16">
        <f t="shared" si="143"/>
        <v>0.129977923569826</v>
      </c>
      <c r="T150" s="3">
        <v>0.01</v>
      </c>
      <c r="U150" s="17">
        <f t="shared" si="144"/>
        <v>0.00129977923569826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0.00678977923569826</v>
      </c>
      <c r="AU150" s="24">
        <f t="shared" si="148"/>
        <v>28.47</v>
      </c>
      <c r="AV150" s="1">
        <f t="shared" si="149"/>
        <v>0.3</v>
      </c>
      <c r="AW150" s="2">
        <f t="shared" si="150"/>
        <v>0.1</v>
      </c>
      <c r="AX150" s="1">
        <f t="shared" si="151"/>
        <v>38.8543079829062</v>
      </c>
      <c r="AY150" s="1">
        <f>SUM(AX139:AX150)</f>
        <v>812.857511086546</v>
      </c>
      <c r="AZ150" s="2">
        <f t="shared" si="152"/>
        <v>0.4</v>
      </c>
      <c r="BA150" s="1">
        <f t="shared" si="153"/>
        <v>155.417231931625</v>
      </c>
      <c r="BB150" s="1">
        <f>SUM(BA139:BA150)</f>
        <v>3251.43004434618</v>
      </c>
    </row>
    <row r="151" s="1" customFormat="1" ht="16.8" spans="1:46">
      <c r="A151" s="6"/>
      <c r="B151" s="6"/>
      <c r="C151" s="8">
        <v>12</v>
      </c>
      <c r="D151" s="9">
        <v>7.44574193548387</v>
      </c>
      <c r="E151" s="12">
        <f t="shared" si="154"/>
        <v>10.5976333333333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K7" sqref="K7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1210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18.4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1960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158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5850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27.4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17.1</v>
      </c>
      <c r="F11" s="3">
        <v>341.64</v>
      </c>
      <c r="G11" s="3">
        <v>0.33</v>
      </c>
      <c r="L11" s="2"/>
    </row>
    <row r="12" s="1" customFormat="1" spans="1:12">
      <c r="A12" s="4" t="s">
        <v>50</v>
      </c>
      <c r="B12" s="5"/>
      <c r="C12" s="3"/>
      <c r="D12" s="3"/>
      <c r="E12" s="3">
        <v>22.5</v>
      </c>
      <c r="F12" s="3">
        <v>341.64</v>
      </c>
      <c r="G12" s="3">
        <v>0.33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176447874.033051</v>
      </c>
      <c r="J16" s="10" t="s">
        <v>35</v>
      </c>
      <c r="K16" s="10">
        <f>I16/(10000*1000)</f>
        <v>17.6447874033051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9.78832258064516</v>
      </c>
      <c r="E29" s="8"/>
      <c r="F29" s="8"/>
      <c r="G29" s="6">
        <v>1</v>
      </c>
      <c r="H29" s="11">
        <f t="shared" ref="H29:H40" si="0">E30</f>
        <v>9.78832258064516</v>
      </c>
      <c r="I29" s="11">
        <f t="shared" ref="I29:I40" si="1">H29+273.15</f>
        <v>282.938322580645</v>
      </c>
      <c r="J29" s="11">
        <f t="shared" ref="J29:J40" si="2">EXP(($C$18*(I29-$C$16))/($C$19*I29*$C$16))</f>
        <v>0.0598102990317376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0.0594160494772867</v>
      </c>
      <c r="Q29" s="15">
        <f t="shared" ref="Q29:Q40" si="6">P29*$B$31</f>
        <v>0.00772408643204728</v>
      </c>
      <c r="R29" s="11">
        <f t="shared" ref="R29:R40" si="7">L29*$B$31</f>
        <v>0.129143083333333</v>
      </c>
      <c r="S29" s="16">
        <f t="shared" ref="S29:S40" si="8">Q29/R29</f>
        <v>0.0598102990317378</v>
      </c>
      <c r="T29" s="3">
        <v>0.01</v>
      </c>
      <c r="U29" s="17">
        <f t="shared" ref="U29:U40" si="9">S29*T29</f>
        <v>0.000598102990317378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0.0224981029903174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1.53333333333333</v>
      </c>
      <c r="AU29" s="1">
        <f t="shared" ref="AU29:AU40" si="17">AT29*10000*AS29*0.67*AR29*AQ29</f>
        <v>2984.89068929523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8.92493548387097</v>
      </c>
      <c r="E30" s="12">
        <f t="shared" ref="E30:E41" si="18">D29</f>
        <v>9.78832258064516</v>
      </c>
      <c r="F30" s="8" t="s">
        <v>109</v>
      </c>
      <c r="G30" s="6">
        <v>2</v>
      </c>
      <c r="H30" s="11">
        <f t="shared" si="0"/>
        <v>8.92493548387097</v>
      </c>
      <c r="I30" s="11">
        <f t="shared" si="1"/>
        <v>282.074935483871</v>
      </c>
      <c r="J30" s="11">
        <f t="shared" si="2"/>
        <v>0.0538307425551674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1.92740061718938</v>
      </c>
      <c r="P30" s="11">
        <f t="shared" si="5"/>
        <v>0.103753406424592</v>
      </c>
      <c r="Q30" s="15">
        <f t="shared" si="6"/>
        <v>0.013487942835197</v>
      </c>
      <c r="R30" s="11">
        <f t="shared" si="7"/>
        <v>0.129143083333333</v>
      </c>
      <c r="S30" s="16">
        <f t="shared" si="8"/>
        <v>0.10444185230101</v>
      </c>
      <c r="T30" s="3">
        <v>0.01</v>
      </c>
      <c r="U30" s="17">
        <f t="shared" si="9"/>
        <v>0.0010444185230101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0.0229444185230101</v>
      </c>
      <c r="AR30" s="24">
        <f t="shared" si="15"/>
        <v>99.3408333333333</v>
      </c>
      <c r="AS30" s="1">
        <f t="shared" si="16"/>
        <v>0.13</v>
      </c>
      <c r="AT30" s="2">
        <f>$E$4/12</f>
        <v>1.53333333333333</v>
      </c>
      <c r="AU30" s="1">
        <f t="shared" si="17"/>
        <v>3044.10470741026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11.8379285714286</v>
      </c>
      <c r="E31" s="12">
        <f t="shared" si="18"/>
        <v>8.92493548387097</v>
      </c>
      <c r="F31" s="8" t="s">
        <v>109</v>
      </c>
      <c r="G31" s="6">
        <v>3</v>
      </c>
      <c r="H31" s="11">
        <f t="shared" si="0"/>
        <v>11.8379285714286</v>
      </c>
      <c r="I31" s="11">
        <f t="shared" si="1"/>
        <v>284.987928571429</v>
      </c>
      <c r="J31" s="11">
        <f t="shared" si="2"/>
        <v>0.0766058705480391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2.81705554409812</v>
      </c>
      <c r="P31" s="11">
        <f t="shared" si="5"/>
        <v>0.215802992337816</v>
      </c>
      <c r="Q31" s="15">
        <f t="shared" si="6"/>
        <v>0.0280543890039161</v>
      </c>
      <c r="R31" s="11">
        <f t="shared" si="7"/>
        <v>0.129143083333333</v>
      </c>
      <c r="S31" s="16">
        <f t="shared" si="8"/>
        <v>0.217234932601884</v>
      </c>
      <c r="T31" s="3">
        <v>0.01</v>
      </c>
      <c r="U31" s="17">
        <f t="shared" si="9"/>
        <v>0.00217234932601884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0.0240723493260188</v>
      </c>
      <c r="AR31" s="24">
        <f t="shared" si="15"/>
        <v>99.3408333333333</v>
      </c>
      <c r="AS31" s="1">
        <f t="shared" si="16"/>
        <v>0.13</v>
      </c>
      <c r="AT31" s="2">
        <f>$E$4/12</f>
        <v>1.53333333333333</v>
      </c>
      <c r="AU31" s="1">
        <f t="shared" si="17"/>
        <v>3193.75066438356</v>
      </c>
    </row>
    <row r="32" s="1" customFormat="1" ht="16.8" spans="1:47">
      <c r="A32" s="6"/>
      <c r="B32" s="6"/>
      <c r="C32" s="8">
        <v>3</v>
      </c>
      <c r="D32" s="9">
        <v>15.7934193548387</v>
      </c>
      <c r="E32" s="12">
        <f t="shared" si="18"/>
        <v>11.8379285714286</v>
      </c>
      <c r="F32" s="8" t="s">
        <v>109</v>
      </c>
      <c r="G32" s="6">
        <v>4</v>
      </c>
      <c r="H32" s="11">
        <f t="shared" si="0"/>
        <v>15.7934193548387</v>
      </c>
      <c r="I32" s="11">
        <f t="shared" si="1"/>
        <v>288.943419354839</v>
      </c>
      <c r="J32" s="11">
        <f t="shared" si="2"/>
        <v>0.122288614378835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3.59466088509364</v>
      </c>
      <c r="P32" s="11">
        <f t="shared" si="5"/>
        <v>0.439586098799896</v>
      </c>
      <c r="Q32" s="15">
        <f t="shared" si="6"/>
        <v>0.0571461928439865</v>
      </c>
      <c r="R32" s="11">
        <f t="shared" si="7"/>
        <v>0.129143083333333</v>
      </c>
      <c r="S32" s="16">
        <f t="shared" si="8"/>
        <v>0.442502930617551</v>
      </c>
      <c r="T32" s="3">
        <v>0.01</v>
      </c>
      <c r="U32" s="17">
        <f t="shared" si="9"/>
        <v>0.00442502930617551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0.0338750293061755</v>
      </c>
      <c r="AR32" s="24">
        <f t="shared" si="15"/>
        <v>99.3408333333333</v>
      </c>
      <c r="AS32" s="1">
        <f t="shared" si="16"/>
        <v>0.13</v>
      </c>
      <c r="AT32" s="2">
        <f>$E$4/12</f>
        <v>1.53333333333333</v>
      </c>
      <c r="AU32" s="1">
        <f t="shared" si="17"/>
        <v>4494.30156929778</v>
      </c>
    </row>
    <row r="33" s="1" customFormat="1" ht="16.8" spans="1:47">
      <c r="A33" s="6"/>
      <c r="B33" s="6"/>
      <c r="C33" s="8">
        <v>4</v>
      </c>
      <c r="D33" s="9">
        <v>17.9909666666667</v>
      </c>
      <c r="E33" s="12">
        <f t="shared" si="18"/>
        <v>15.7934193548387</v>
      </c>
      <c r="F33" s="8" t="s">
        <v>109</v>
      </c>
      <c r="G33" s="6">
        <v>5</v>
      </c>
      <c r="H33" s="11">
        <f t="shared" si="0"/>
        <v>17.9909666666667</v>
      </c>
      <c r="I33" s="11">
        <f t="shared" si="1"/>
        <v>291.140966666667</v>
      </c>
      <c r="J33" s="11">
        <f t="shared" si="2"/>
        <v>0.157706787250218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2.99732104697905</v>
      </c>
      <c r="O33" s="11">
        <f t="shared" si="19"/>
        <v>1.15116207264802</v>
      </c>
      <c r="P33" s="11">
        <f t="shared" si="5"/>
        <v>0.181546072081621</v>
      </c>
      <c r="Q33" s="15">
        <f t="shared" si="6"/>
        <v>0.0236009893706108</v>
      </c>
      <c r="R33" s="11">
        <f t="shared" si="7"/>
        <v>0.129143083333333</v>
      </c>
      <c r="S33" s="16">
        <f t="shared" si="8"/>
        <v>0.182750703804198</v>
      </c>
      <c r="T33" s="3">
        <v>0.01</v>
      </c>
      <c r="U33" s="17">
        <f t="shared" si="9"/>
        <v>0.00182750703804198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0.031277507038042</v>
      </c>
      <c r="AR33" s="24">
        <f t="shared" si="15"/>
        <v>99.3408333333333</v>
      </c>
      <c r="AS33" s="1">
        <f t="shared" si="16"/>
        <v>0.13</v>
      </c>
      <c r="AT33" s="2">
        <f>$E$4/12</f>
        <v>1.53333333333333</v>
      </c>
      <c r="AU33" s="1">
        <f t="shared" si="17"/>
        <v>4149.6805122813</v>
      </c>
    </row>
    <row r="34" s="1" customFormat="1" ht="16.8" spans="1:47">
      <c r="A34" s="6"/>
      <c r="B34" s="6"/>
      <c r="C34" s="8">
        <v>5</v>
      </c>
      <c r="D34" s="9">
        <v>20.6016129032258</v>
      </c>
      <c r="E34" s="12">
        <f t="shared" si="18"/>
        <v>17.9909666666667</v>
      </c>
      <c r="F34" s="8" t="s">
        <v>111</v>
      </c>
      <c r="G34" s="6">
        <v>6</v>
      </c>
      <c r="H34" s="11">
        <f t="shared" si="0"/>
        <v>20.6016129032258</v>
      </c>
      <c r="I34" s="11">
        <f t="shared" si="1"/>
        <v>293.751612903226</v>
      </c>
      <c r="J34" s="11">
        <f t="shared" si="2"/>
        <v>0.212291222786504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1.96302433389973</v>
      </c>
      <c r="P34" s="11">
        <f t="shared" si="5"/>
        <v>0.416732836203237</v>
      </c>
      <c r="Q34" s="15">
        <f t="shared" si="6"/>
        <v>0.0541752687064208</v>
      </c>
      <c r="R34" s="11">
        <f t="shared" si="7"/>
        <v>0.129143083333333</v>
      </c>
      <c r="S34" s="16">
        <f t="shared" si="8"/>
        <v>0.419498027366965</v>
      </c>
      <c r="T34" s="3">
        <v>0.01</v>
      </c>
      <c r="U34" s="17">
        <f t="shared" si="9"/>
        <v>0.00419498027366965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0.0336449802736696</v>
      </c>
      <c r="AR34" s="24">
        <f t="shared" si="15"/>
        <v>99.3408333333333</v>
      </c>
      <c r="AS34" s="1">
        <f t="shared" si="16"/>
        <v>0.13</v>
      </c>
      <c r="AT34" s="2">
        <f>$E$4/12</f>
        <v>1.53333333333333</v>
      </c>
      <c r="AU34" s="1">
        <f t="shared" si="17"/>
        <v>4463.78027532452</v>
      </c>
    </row>
    <row r="35" s="1" customFormat="1" ht="16.8" spans="1:47">
      <c r="A35" s="6"/>
      <c r="B35" s="6"/>
      <c r="C35" s="8">
        <v>6</v>
      </c>
      <c r="D35" s="9">
        <v>21.4763333333333</v>
      </c>
      <c r="E35" s="12">
        <f t="shared" si="18"/>
        <v>20.6016129032258</v>
      </c>
      <c r="F35" s="8" t="s">
        <v>109</v>
      </c>
      <c r="G35" s="6">
        <v>7</v>
      </c>
      <c r="H35" s="11">
        <f t="shared" si="0"/>
        <v>21.4763333333333</v>
      </c>
      <c r="I35" s="11">
        <f t="shared" si="1"/>
        <v>294.626333333333</v>
      </c>
      <c r="J35" s="11">
        <f t="shared" si="2"/>
        <v>0.234245019814224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2.53969983102983</v>
      </c>
      <c r="P35" s="11">
        <f t="shared" si="5"/>
        <v>0.594912037241764</v>
      </c>
      <c r="Q35" s="15">
        <f t="shared" si="6"/>
        <v>0.0773385648414293</v>
      </c>
      <c r="R35" s="11">
        <f t="shared" si="7"/>
        <v>0.129143083333333</v>
      </c>
      <c r="S35" s="16">
        <f t="shared" si="8"/>
        <v>0.598859519574964</v>
      </c>
      <c r="T35" s="3">
        <v>0.01</v>
      </c>
      <c r="U35" s="17">
        <f t="shared" si="9"/>
        <v>0.00598859519574964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0.0354385951957496</v>
      </c>
      <c r="AR35" s="24">
        <f t="shared" si="15"/>
        <v>99.3408333333333</v>
      </c>
      <c r="AS35" s="1">
        <f t="shared" si="16"/>
        <v>0.13</v>
      </c>
      <c r="AT35" s="2">
        <f>$E$4/12</f>
        <v>1.53333333333333</v>
      </c>
      <c r="AU35" s="1">
        <f t="shared" si="17"/>
        <v>4701.74453761817</v>
      </c>
    </row>
    <row r="36" s="1" customFormat="1" ht="16.8" spans="1:47">
      <c r="A36" s="6"/>
      <c r="B36" s="6"/>
      <c r="C36" s="8">
        <v>7</v>
      </c>
      <c r="D36" s="9">
        <v>21.1994193548387</v>
      </c>
      <c r="E36" s="12">
        <f t="shared" si="18"/>
        <v>21.4763333333333</v>
      </c>
      <c r="F36" s="8" t="s">
        <v>109</v>
      </c>
      <c r="G36" s="6">
        <v>8</v>
      </c>
      <c r="H36" s="11">
        <f t="shared" si="0"/>
        <v>21.1994193548387</v>
      </c>
      <c r="I36" s="11">
        <f t="shared" si="1"/>
        <v>294.349419354839</v>
      </c>
      <c r="J36" s="11">
        <f t="shared" si="2"/>
        <v>0.227074303047324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2.9381961271214</v>
      </c>
      <c r="P36" s="11">
        <f t="shared" si="5"/>
        <v>0.667188837782438</v>
      </c>
      <c r="Q36" s="15">
        <f t="shared" si="6"/>
        <v>0.0867345489117169</v>
      </c>
      <c r="R36" s="11">
        <f t="shared" si="7"/>
        <v>0.129143083333333</v>
      </c>
      <c r="S36" s="16">
        <f t="shared" si="8"/>
        <v>0.671615905962576</v>
      </c>
      <c r="T36" s="3">
        <v>0.01</v>
      </c>
      <c r="U36" s="17">
        <f t="shared" si="9"/>
        <v>0.00671615905962576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0.0361661590596258</v>
      </c>
      <c r="AR36" s="24">
        <f t="shared" si="15"/>
        <v>99.3408333333333</v>
      </c>
      <c r="AS36" s="1">
        <f t="shared" si="16"/>
        <v>0.13</v>
      </c>
      <c r="AT36" s="2">
        <f>$E$4/12</f>
        <v>1.53333333333333</v>
      </c>
      <c r="AU36" s="1">
        <f t="shared" si="17"/>
        <v>4798.27261396693</v>
      </c>
    </row>
    <row r="37" s="1" customFormat="1" ht="16.8" spans="1:47">
      <c r="A37" s="6"/>
      <c r="B37" s="6"/>
      <c r="C37" s="8">
        <v>8</v>
      </c>
      <c r="D37" s="9">
        <v>20.8514838709677</v>
      </c>
      <c r="E37" s="12">
        <f t="shared" si="18"/>
        <v>21.1994193548387</v>
      </c>
      <c r="F37" s="8" t="s">
        <v>109</v>
      </c>
      <c r="G37" s="6">
        <v>9</v>
      </c>
      <c r="H37" s="11">
        <f t="shared" si="0"/>
        <v>20.8514838709677</v>
      </c>
      <c r="I37" s="11">
        <f t="shared" si="1"/>
        <v>294.001483870968</v>
      </c>
      <c r="J37" s="11">
        <f t="shared" si="2"/>
        <v>0.218356706325706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3.26441562267229</v>
      </c>
      <c r="P37" s="11">
        <f t="shared" si="5"/>
        <v>0.712807043444902</v>
      </c>
      <c r="Q37" s="15">
        <f t="shared" si="6"/>
        <v>0.0926649156478372</v>
      </c>
      <c r="R37" s="11">
        <f t="shared" si="7"/>
        <v>0.129143083333333</v>
      </c>
      <c r="S37" s="16">
        <f t="shared" si="8"/>
        <v>0.717536806897033</v>
      </c>
      <c r="T37" s="3">
        <v>0.01</v>
      </c>
      <c r="U37" s="17">
        <f t="shared" si="9"/>
        <v>0.00717536806897033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0.0366253680689703</v>
      </c>
      <c r="AR37" s="24">
        <f t="shared" si="15"/>
        <v>99.3408333333333</v>
      </c>
      <c r="AS37" s="1">
        <f t="shared" si="16"/>
        <v>0.13</v>
      </c>
      <c r="AT37" s="2">
        <f>$E$4/12</f>
        <v>1.53333333333333</v>
      </c>
      <c r="AU37" s="1">
        <f t="shared" si="17"/>
        <v>4859.197248236</v>
      </c>
    </row>
    <row r="38" s="1" customFormat="1" ht="16.8" spans="1:47">
      <c r="A38" s="6"/>
      <c r="B38" s="6"/>
      <c r="C38" s="8">
        <v>9</v>
      </c>
      <c r="D38" s="9">
        <v>20.0314333333333</v>
      </c>
      <c r="E38" s="12">
        <f t="shared" si="18"/>
        <v>20.8514838709677</v>
      </c>
      <c r="F38" s="8" t="s">
        <v>109</v>
      </c>
      <c r="G38" s="6">
        <v>10</v>
      </c>
      <c r="H38" s="11">
        <f t="shared" si="0"/>
        <v>20.0314333333333</v>
      </c>
      <c r="I38" s="11">
        <f t="shared" si="1"/>
        <v>293.181433333333</v>
      </c>
      <c r="J38" s="11">
        <f t="shared" si="2"/>
        <v>0.199038047056845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3.54501691256072</v>
      </c>
      <c r="P38" s="11">
        <f t="shared" si="5"/>
        <v>0.705593243059574</v>
      </c>
      <c r="Q38" s="15">
        <f t="shared" si="6"/>
        <v>0.0917271215977446</v>
      </c>
      <c r="R38" s="11">
        <f t="shared" si="7"/>
        <v>0.129143083333333</v>
      </c>
      <c r="S38" s="16">
        <f t="shared" si="8"/>
        <v>0.710275140024236</v>
      </c>
      <c r="T38" s="3">
        <v>0.01</v>
      </c>
      <c r="U38" s="17">
        <f t="shared" si="9"/>
        <v>0.00710275140024236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0.0365527514002424</v>
      </c>
      <c r="AR38" s="24">
        <f t="shared" si="15"/>
        <v>99.3408333333333</v>
      </c>
      <c r="AS38" s="1">
        <f t="shared" si="16"/>
        <v>0.13</v>
      </c>
      <c r="AT38" s="2">
        <f>$E$4/12</f>
        <v>1.53333333333333</v>
      </c>
      <c r="AU38" s="1">
        <f t="shared" si="17"/>
        <v>4849.56297736139</v>
      </c>
    </row>
    <row r="39" s="1" customFormat="1" ht="16.8" spans="1:47">
      <c r="A39" s="6"/>
      <c r="B39" s="6"/>
      <c r="C39" s="8">
        <v>10</v>
      </c>
      <c r="D39" s="9">
        <v>17.2962903225806</v>
      </c>
      <c r="E39" s="12">
        <f t="shared" si="18"/>
        <v>20.0314333333333</v>
      </c>
      <c r="F39" s="8" t="s">
        <v>109</v>
      </c>
      <c r="G39" s="6">
        <v>11</v>
      </c>
      <c r="H39" s="11">
        <f t="shared" si="0"/>
        <v>17.2962903225806</v>
      </c>
      <c r="I39" s="11">
        <f t="shared" si="1"/>
        <v>290.446290322581</v>
      </c>
      <c r="J39" s="11">
        <f t="shared" si="2"/>
        <v>0.145583345392418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2.69745248602609</v>
      </c>
      <c r="O39" s="11">
        <f t="shared" si="19"/>
        <v>1.13537951680839</v>
      </c>
      <c r="P39" s="11">
        <f t="shared" si="5"/>
        <v>0.165292348346993</v>
      </c>
      <c r="Q39" s="15">
        <f t="shared" si="6"/>
        <v>0.0214880052851091</v>
      </c>
      <c r="R39" s="11">
        <f t="shared" si="7"/>
        <v>0.129143083333333</v>
      </c>
      <c r="S39" s="16">
        <f t="shared" si="8"/>
        <v>0.166389130029102</v>
      </c>
      <c r="T39" s="3">
        <v>0.01</v>
      </c>
      <c r="U39" s="17">
        <f t="shared" si="9"/>
        <v>0.00166389130029102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0.031113891300291</v>
      </c>
      <c r="AR39" s="24">
        <f t="shared" si="15"/>
        <v>99.3408333333333</v>
      </c>
      <c r="AS39" s="1">
        <f t="shared" si="16"/>
        <v>0.13</v>
      </c>
      <c r="AT39" s="2">
        <f>$E$4/12</f>
        <v>1.53333333333333</v>
      </c>
      <c r="AU39" s="1">
        <f t="shared" si="17"/>
        <v>4127.97312244291</v>
      </c>
    </row>
    <row r="40" s="1" customFormat="1" ht="16.8" spans="1:48">
      <c r="A40" s="6"/>
      <c r="B40" s="6"/>
      <c r="C40" s="8">
        <v>11</v>
      </c>
      <c r="D40" s="9">
        <v>12.7145333333333</v>
      </c>
      <c r="E40" s="12">
        <f t="shared" si="18"/>
        <v>17.2962903225806</v>
      </c>
      <c r="F40" s="8" t="s">
        <v>111</v>
      </c>
      <c r="G40" s="6">
        <v>12</v>
      </c>
      <c r="H40" s="11">
        <f t="shared" si="0"/>
        <v>12.7145333333333</v>
      </c>
      <c r="I40" s="11">
        <f t="shared" si="1"/>
        <v>285.864533333333</v>
      </c>
      <c r="J40" s="11">
        <f t="shared" si="2"/>
        <v>0.0850673014446712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1.96349550179473</v>
      </c>
      <c r="P40" s="11">
        <f t="shared" si="5"/>
        <v>0.167029263736428</v>
      </c>
      <c r="Q40" s="15">
        <f t="shared" si="6"/>
        <v>0.0217138042857357</v>
      </c>
      <c r="R40" s="11">
        <f t="shared" si="7"/>
        <v>0.129143083333333</v>
      </c>
      <c r="S40" s="16">
        <f t="shared" si="8"/>
        <v>0.168137570555675</v>
      </c>
      <c r="T40" s="3">
        <v>0.01</v>
      </c>
      <c r="U40" s="17">
        <f t="shared" si="9"/>
        <v>0.00168137570555675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0.0235813757055568</v>
      </c>
      <c r="AR40" s="24">
        <f t="shared" si="15"/>
        <v>99.3408333333333</v>
      </c>
      <c r="AS40" s="1">
        <f t="shared" si="16"/>
        <v>0.13</v>
      </c>
      <c r="AT40" s="2">
        <f>$E$4/12</f>
        <v>1.53333333333333</v>
      </c>
      <c r="AU40" s="1">
        <f t="shared" si="17"/>
        <v>3128.61172404546</v>
      </c>
      <c r="AV40" s="1">
        <f>SUM(AU29:AU40)</f>
        <v>48795.8706416635</v>
      </c>
    </row>
    <row r="41" s="1" customFormat="1" ht="16.8" spans="1:46">
      <c r="A41" s="6"/>
      <c r="B41" s="6"/>
      <c r="C41" s="8">
        <v>12</v>
      </c>
      <c r="D41" s="9">
        <v>9.82006451612903</v>
      </c>
      <c r="E41" s="12">
        <f t="shared" si="18"/>
        <v>12.7145333333333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734.672</v>
      </c>
      <c r="C44" s="8" t="s">
        <v>108</v>
      </c>
      <c r="D44" s="9">
        <v>9.78832258064516</v>
      </c>
      <c r="E44" s="8"/>
      <c r="F44" s="8"/>
      <c r="G44" s="6">
        <v>1</v>
      </c>
      <c r="H44" s="11">
        <f t="shared" ref="H44:H55" si="20">E45</f>
        <v>9.78832258064516</v>
      </c>
      <c r="I44" s="11">
        <f t="shared" ref="I44:I55" si="21">H44+273.15</f>
        <v>282.938322580645</v>
      </c>
      <c r="J44" s="11">
        <f t="shared" ref="J44:J55" si="22">EXP(($C$18*(I44-$C$16))/($C$19*I44*$C$16))</f>
        <v>0.0598102990317376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0.0366174600085373</v>
      </c>
      <c r="Q44" s="15">
        <f t="shared" ref="Q44:Q55" si="26">P44*$B$46</f>
        <v>0.00659114280153671</v>
      </c>
      <c r="R44" s="11">
        <f t="shared" ref="R44:R55" si="27">L44*$B$46</f>
        <v>0.1102008</v>
      </c>
      <c r="S44" s="16">
        <f t="shared" ref="S44:S55" si="28">Q44/R44</f>
        <v>0.0598102990317376</v>
      </c>
      <c r="T44" s="3">
        <v>0.01</v>
      </c>
      <c r="U44" s="17">
        <f t="shared" ref="U44:U55" si="29">S44*T44</f>
        <v>0.000598102990317376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0.0196981029903174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100.833333333333</v>
      </c>
      <c r="AU44" s="1">
        <f t="shared" ref="AU44:AU55" si="37">AT44*10000*AS44*0.67*AR44*AQ44</f>
        <v>146652.029682338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8.92493548387097</v>
      </c>
      <c r="E45" s="12">
        <f t="shared" ref="E45:E56" si="38">D44</f>
        <v>9.78832258064516</v>
      </c>
      <c r="F45" s="8" t="s">
        <v>109</v>
      </c>
      <c r="G45" s="6">
        <v>2</v>
      </c>
      <c r="H45" s="11">
        <f t="shared" si="20"/>
        <v>8.92493548387097</v>
      </c>
      <c r="I45" s="11">
        <f t="shared" si="21"/>
        <v>282.074935483871</v>
      </c>
      <c r="J45" s="11">
        <f t="shared" si="22"/>
        <v>0.0538307425551674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1.1878358733248</v>
      </c>
      <c r="P45" s="11">
        <f t="shared" si="25"/>
        <v>0.0639420870947396</v>
      </c>
      <c r="Q45" s="15">
        <f t="shared" si="26"/>
        <v>0.0115095756770531</v>
      </c>
      <c r="R45" s="11">
        <f t="shared" si="27"/>
        <v>0.1102008</v>
      </c>
      <c r="S45" s="16">
        <f t="shared" si="28"/>
        <v>0.10444185230101</v>
      </c>
      <c r="T45" s="3">
        <v>0.01</v>
      </c>
      <c r="U45" s="17">
        <f t="shared" si="29"/>
        <v>0.0010444185230101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0.0201444185230101</v>
      </c>
      <c r="AR45" s="24">
        <f t="shared" si="35"/>
        <v>61.2226666666667</v>
      </c>
      <c r="AS45" s="1">
        <f t="shared" si="36"/>
        <v>0.18</v>
      </c>
      <c r="AT45" s="2">
        <f>$E$3/12</f>
        <v>100.833333333333</v>
      </c>
      <c r="AU45" s="1">
        <f t="shared" si="37"/>
        <v>149974.840959156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11.8379285714286</v>
      </c>
      <c r="E46" s="12">
        <f t="shared" si="38"/>
        <v>8.92493548387097</v>
      </c>
      <c r="F46" s="8" t="s">
        <v>109</v>
      </c>
      <c r="G46" s="6">
        <v>3</v>
      </c>
      <c r="H46" s="11">
        <f t="shared" si="20"/>
        <v>11.8379285714286</v>
      </c>
      <c r="I46" s="11">
        <f t="shared" si="21"/>
        <v>284.987928571429</v>
      </c>
      <c r="J46" s="11">
        <f t="shared" si="22"/>
        <v>0.0766058705480391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1.73612045289672</v>
      </c>
      <c r="P46" s="11">
        <f t="shared" si="25"/>
        <v>0.132997018670409</v>
      </c>
      <c r="Q46" s="15">
        <f t="shared" si="26"/>
        <v>0.0239394633606737</v>
      </c>
      <c r="R46" s="11">
        <f t="shared" si="27"/>
        <v>0.1102008</v>
      </c>
      <c r="S46" s="16">
        <f t="shared" si="28"/>
        <v>0.217234932601884</v>
      </c>
      <c r="T46" s="3">
        <v>0.01</v>
      </c>
      <c r="U46" s="17">
        <f t="shared" si="29"/>
        <v>0.00217234932601884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0.0212723493260188</v>
      </c>
      <c r="AR46" s="24">
        <f t="shared" si="35"/>
        <v>61.2226666666667</v>
      </c>
      <c r="AS46" s="1">
        <f t="shared" si="36"/>
        <v>0.18</v>
      </c>
      <c r="AT46" s="2">
        <f>$E$3/12</f>
        <v>100.833333333333</v>
      </c>
      <c r="AU46" s="1">
        <f t="shared" si="37"/>
        <v>158372.265913415</v>
      </c>
    </row>
    <row r="47" s="1" customFormat="1" ht="16.8" spans="1:47">
      <c r="A47" s="6"/>
      <c r="B47" s="6"/>
      <c r="C47" s="8">
        <v>3</v>
      </c>
      <c r="D47" s="9">
        <v>15.7934193548387</v>
      </c>
      <c r="E47" s="12">
        <f t="shared" si="38"/>
        <v>11.8379285714286</v>
      </c>
      <c r="F47" s="8" t="s">
        <v>109</v>
      </c>
      <c r="G47" s="6">
        <v>4</v>
      </c>
      <c r="H47" s="11">
        <f t="shared" si="20"/>
        <v>15.7934193548387</v>
      </c>
      <c r="I47" s="11">
        <f t="shared" si="21"/>
        <v>288.943419354839</v>
      </c>
      <c r="J47" s="11">
        <f t="shared" si="22"/>
        <v>0.122288614378835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2.21535010089298</v>
      </c>
      <c r="P47" s="11">
        <f t="shared" si="25"/>
        <v>0.270912094202214</v>
      </c>
      <c r="Q47" s="15">
        <f t="shared" si="26"/>
        <v>0.0487641769563985</v>
      </c>
      <c r="R47" s="11">
        <f t="shared" si="27"/>
        <v>0.1102008</v>
      </c>
      <c r="S47" s="16">
        <f t="shared" si="28"/>
        <v>0.44250293061755</v>
      </c>
      <c r="T47" s="3">
        <v>0.01</v>
      </c>
      <c r="U47" s="17">
        <f t="shared" si="29"/>
        <v>0.0044250293061755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0.0324750293061755</v>
      </c>
      <c r="AR47" s="24">
        <f t="shared" si="35"/>
        <v>61.2226666666667</v>
      </c>
      <c r="AS47" s="1">
        <f t="shared" si="36"/>
        <v>0.18</v>
      </c>
      <c r="AT47" s="2">
        <f>$E$3/12</f>
        <v>100.833333333333</v>
      </c>
      <c r="AU47" s="1">
        <f t="shared" si="37"/>
        <v>241776.02097446</v>
      </c>
    </row>
    <row r="48" s="1" customFormat="1" ht="16.8" spans="1:47">
      <c r="A48" s="6"/>
      <c r="B48" s="6"/>
      <c r="C48" s="8">
        <v>4</v>
      </c>
      <c r="D48" s="9">
        <v>17.9909666666667</v>
      </c>
      <c r="E48" s="12">
        <f t="shared" si="38"/>
        <v>15.7934193548387</v>
      </c>
      <c r="F48" s="8" t="s">
        <v>109</v>
      </c>
      <c r="G48" s="6">
        <v>5</v>
      </c>
      <c r="H48" s="11">
        <f t="shared" si="20"/>
        <v>17.9909666666667</v>
      </c>
      <c r="I48" s="11">
        <f t="shared" si="21"/>
        <v>291.140966666667</v>
      </c>
      <c r="J48" s="11">
        <f t="shared" si="22"/>
        <v>0.157706787250218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1.84721610635623</v>
      </c>
      <c r="O48" s="11">
        <f t="shared" si="39"/>
        <v>0.709448567001205</v>
      </c>
      <c r="P48" s="11">
        <f t="shared" si="25"/>
        <v>0.111884854221031</v>
      </c>
      <c r="Q48" s="15">
        <f t="shared" si="26"/>
        <v>0.0201392737597856</v>
      </c>
      <c r="R48" s="11">
        <f t="shared" si="27"/>
        <v>0.1102008</v>
      </c>
      <c r="S48" s="16">
        <f t="shared" si="28"/>
        <v>0.182750703804197</v>
      </c>
      <c r="T48" s="3">
        <v>0.01</v>
      </c>
      <c r="U48" s="17">
        <f t="shared" si="29"/>
        <v>0.00182750703804197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0.029877507038042</v>
      </c>
      <c r="AR48" s="24">
        <f t="shared" si="35"/>
        <v>61.2226666666667</v>
      </c>
      <c r="AS48" s="1">
        <f t="shared" si="36"/>
        <v>0.18</v>
      </c>
      <c r="AT48" s="2">
        <f>$E$3/12</f>
        <v>100.833333333333</v>
      </c>
      <c r="AU48" s="1">
        <f t="shared" si="37"/>
        <v>222437.513456549</v>
      </c>
    </row>
    <row r="49" s="1" customFormat="1" ht="16.8" spans="1:47">
      <c r="A49" s="6"/>
      <c r="B49" s="6"/>
      <c r="C49" s="8">
        <v>5</v>
      </c>
      <c r="D49" s="9">
        <v>20.6016129032258</v>
      </c>
      <c r="E49" s="12">
        <f t="shared" si="38"/>
        <v>17.9909666666667</v>
      </c>
      <c r="F49" s="8" t="s">
        <v>111</v>
      </c>
      <c r="G49" s="6">
        <v>6</v>
      </c>
      <c r="H49" s="11">
        <f t="shared" si="20"/>
        <v>20.6016129032258</v>
      </c>
      <c r="I49" s="11">
        <f t="shared" si="21"/>
        <v>293.751612903226</v>
      </c>
      <c r="J49" s="11">
        <f t="shared" si="22"/>
        <v>0.212291222786504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1.20979037944684</v>
      </c>
      <c r="P49" s="11">
        <f t="shared" si="25"/>
        <v>0.256827878968119</v>
      </c>
      <c r="Q49" s="15">
        <f t="shared" si="26"/>
        <v>0.0462290182142614</v>
      </c>
      <c r="R49" s="11">
        <f t="shared" si="27"/>
        <v>0.1102008</v>
      </c>
      <c r="S49" s="16">
        <f t="shared" si="28"/>
        <v>0.419498027366964</v>
      </c>
      <c r="T49" s="3">
        <v>0.01</v>
      </c>
      <c r="U49" s="17">
        <f t="shared" si="29"/>
        <v>0.00419498027366964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0.0322449802736696</v>
      </c>
      <c r="AR49" s="24">
        <f t="shared" si="35"/>
        <v>61.2226666666667</v>
      </c>
      <c r="AS49" s="1">
        <f t="shared" si="36"/>
        <v>0.18</v>
      </c>
      <c r="AT49" s="2">
        <f>$E$3/12</f>
        <v>100.833333333333</v>
      </c>
      <c r="AU49" s="1">
        <f t="shared" si="37"/>
        <v>240063.309980918</v>
      </c>
    </row>
    <row r="50" s="1" customFormat="1" ht="16.8" spans="1:47">
      <c r="A50" s="6"/>
      <c r="B50" s="6"/>
      <c r="C50" s="8">
        <v>6</v>
      </c>
      <c r="D50" s="9">
        <v>21.4763333333333</v>
      </c>
      <c r="E50" s="12">
        <f t="shared" si="38"/>
        <v>20.6016129032258</v>
      </c>
      <c r="F50" s="8" t="s">
        <v>109</v>
      </c>
      <c r="G50" s="6">
        <v>7</v>
      </c>
      <c r="H50" s="11">
        <f t="shared" si="20"/>
        <v>21.4763333333333</v>
      </c>
      <c r="I50" s="11">
        <f t="shared" si="21"/>
        <v>294.626333333333</v>
      </c>
      <c r="J50" s="11">
        <f t="shared" si="22"/>
        <v>0.234245019814224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1.56518916714539</v>
      </c>
      <c r="P50" s="11">
        <f t="shared" si="25"/>
        <v>0.366637767470981</v>
      </c>
      <c r="Q50" s="15">
        <f t="shared" si="26"/>
        <v>0.0659947981447766</v>
      </c>
      <c r="R50" s="11">
        <f t="shared" si="27"/>
        <v>0.1102008</v>
      </c>
      <c r="S50" s="16">
        <f t="shared" si="28"/>
        <v>0.598859519574963</v>
      </c>
      <c r="T50" s="3">
        <v>0.01</v>
      </c>
      <c r="U50" s="17">
        <f t="shared" si="29"/>
        <v>0.00598859519574963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0.0340385951957496</v>
      </c>
      <c r="AR50" s="24">
        <f t="shared" si="35"/>
        <v>61.2226666666667</v>
      </c>
      <c r="AS50" s="1">
        <f t="shared" si="36"/>
        <v>0.18</v>
      </c>
      <c r="AT50" s="2">
        <f>$E$3/12</f>
        <v>100.833333333333</v>
      </c>
      <c r="AU50" s="1">
        <f t="shared" si="37"/>
        <v>253416.741472309</v>
      </c>
    </row>
    <row r="51" s="1" customFormat="1" ht="16.8" spans="1:47">
      <c r="A51" s="6"/>
      <c r="B51" s="6"/>
      <c r="C51" s="8">
        <v>7</v>
      </c>
      <c r="D51" s="9">
        <v>21.1994193548387</v>
      </c>
      <c r="E51" s="12">
        <f t="shared" si="38"/>
        <v>21.4763333333333</v>
      </c>
      <c r="F51" s="8" t="s">
        <v>109</v>
      </c>
      <c r="G51" s="6">
        <v>8</v>
      </c>
      <c r="H51" s="11">
        <f t="shared" si="20"/>
        <v>21.1994193548387</v>
      </c>
      <c r="I51" s="11">
        <f t="shared" si="21"/>
        <v>294.349419354839</v>
      </c>
      <c r="J51" s="11">
        <f t="shared" si="22"/>
        <v>0.227074303047324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1.81077806634108</v>
      </c>
      <c r="P51" s="11">
        <f t="shared" si="25"/>
        <v>0.411181167387781</v>
      </c>
      <c r="Q51" s="15">
        <f t="shared" si="26"/>
        <v>0.0740126101298006</v>
      </c>
      <c r="R51" s="11">
        <f t="shared" si="27"/>
        <v>0.1102008</v>
      </c>
      <c r="S51" s="16">
        <f t="shared" si="28"/>
        <v>0.671615905962575</v>
      </c>
      <c r="T51" s="3">
        <v>0.01</v>
      </c>
      <c r="U51" s="17">
        <f t="shared" si="29"/>
        <v>0.00671615905962575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0.0347661590596257</v>
      </c>
      <c r="AR51" s="24">
        <f t="shared" si="35"/>
        <v>61.2226666666667</v>
      </c>
      <c r="AS51" s="1">
        <f t="shared" si="36"/>
        <v>0.18</v>
      </c>
      <c r="AT51" s="2">
        <f>$E$3/12</f>
        <v>100.833333333333</v>
      </c>
      <c r="AU51" s="1">
        <f t="shared" si="37"/>
        <v>258833.441619191</v>
      </c>
    </row>
    <row r="52" s="1" customFormat="1" ht="16.8" spans="1:47">
      <c r="A52" s="6"/>
      <c r="B52" s="6"/>
      <c r="C52" s="8">
        <v>8</v>
      </c>
      <c r="D52" s="9">
        <v>20.8514838709677</v>
      </c>
      <c r="E52" s="12">
        <f t="shared" si="38"/>
        <v>21.1994193548387</v>
      </c>
      <c r="F52" s="8" t="s">
        <v>109</v>
      </c>
      <c r="G52" s="6">
        <v>9</v>
      </c>
      <c r="H52" s="11">
        <f t="shared" si="20"/>
        <v>20.8514838709677</v>
      </c>
      <c r="I52" s="11">
        <f t="shared" si="21"/>
        <v>294.001483870968</v>
      </c>
      <c r="J52" s="11">
        <f t="shared" si="22"/>
        <v>0.218356706325706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2.01182356561996</v>
      </c>
      <c r="P52" s="11">
        <f t="shared" si="25"/>
        <v>0.439295167497213</v>
      </c>
      <c r="Q52" s="15">
        <f t="shared" si="26"/>
        <v>0.0790731301494984</v>
      </c>
      <c r="R52" s="11">
        <f t="shared" si="27"/>
        <v>0.1102008</v>
      </c>
      <c r="S52" s="16">
        <f t="shared" si="28"/>
        <v>0.717536806897032</v>
      </c>
      <c r="T52" s="3">
        <v>0.01</v>
      </c>
      <c r="U52" s="17">
        <f t="shared" si="29"/>
        <v>0.00717536806897032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0.0352253680689703</v>
      </c>
      <c r="AR52" s="24">
        <f t="shared" si="35"/>
        <v>61.2226666666667</v>
      </c>
      <c r="AS52" s="1">
        <f t="shared" si="36"/>
        <v>0.18</v>
      </c>
      <c r="AT52" s="2">
        <f>$E$3/12</f>
        <v>100.833333333333</v>
      </c>
      <c r="AU52" s="1">
        <f t="shared" si="37"/>
        <v>262252.244602499</v>
      </c>
    </row>
    <row r="53" s="1" customFormat="1" ht="16.8" spans="1:47">
      <c r="A53" s="6"/>
      <c r="B53" s="6"/>
      <c r="C53" s="8">
        <v>9</v>
      </c>
      <c r="D53" s="9">
        <v>20.0314333333333</v>
      </c>
      <c r="E53" s="12">
        <f t="shared" si="38"/>
        <v>20.8514838709677</v>
      </c>
      <c r="F53" s="8" t="s">
        <v>109</v>
      </c>
      <c r="G53" s="6">
        <v>10</v>
      </c>
      <c r="H53" s="11">
        <f t="shared" si="20"/>
        <v>20.0314333333333</v>
      </c>
      <c r="I53" s="11">
        <f t="shared" si="21"/>
        <v>293.181433333333</v>
      </c>
      <c r="J53" s="11">
        <f t="shared" si="22"/>
        <v>0.199038047056845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2.18475506478942</v>
      </c>
      <c r="P53" s="11">
        <f t="shared" si="25"/>
        <v>0.434849381393237</v>
      </c>
      <c r="Q53" s="15">
        <f t="shared" si="26"/>
        <v>0.0782728886507826</v>
      </c>
      <c r="R53" s="11">
        <f t="shared" si="27"/>
        <v>0.1102008</v>
      </c>
      <c r="S53" s="16">
        <f t="shared" si="28"/>
        <v>0.710275140024234</v>
      </c>
      <c r="T53" s="3">
        <v>0.01</v>
      </c>
      <c r="U53" s="17">
        <f t="shared" si="29"/>
        <v>0.00710275140024234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0.0351527514002423</v>
      </c>
      <c r="AR53" s="24">
        <f t="shared" si="35"/>
        <v>61.2226666666667</v>
      </c>
      <c r="AS53" s="1">
        <f t="shared" si="36"/>
        <v>0.18</v>
      </c>
      <c r="AT53" s="2">
        <f>$E$3/12</f>
        <v>100.833333333333</v>
      </c>
      <c r="AU53" s="1">
        <f t="shared" si="37"/>
        <v>261711.614783325</v>
      </c>
    </row>
    <row r="54" s="1" customFormat="1" ht="16.8" spans="1:47">
      <c r="A54" s="6"/>
      <c r="B54" s="6"/>
      <c r="C54" s="8">
        <v>10</v>
      </c>
      <c r="D54" s="9">
        <v>17.2962903225806</v>
      </c>
      <c r="E54" s="12">
        <f t="shared" si="38"/>
        <v>20.0314333333333</v>
      </c>
      <c r="F54" s="8" t="s">
        <v>109</v>
      </c>
      <c r="G54" s="6">
        <v>11</v>
      </c>
      <c r="H54" s="11">
        <f t="shared" si="20"/>
        <v>17.2962903225806</v>
      </c>
      <c r="I54" s="11">
        <f t="shared" si="21"/>
        <v>290.446290322581</v>
      </c>
      <c r="J54" s="11">
        <f t="shared" si="22"/>
        <v>0.145583345392418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1.66241039922637</v>
      </c>
      <c r="O54" s="11">
        <f t="shared" si="39"/>
        <v>0.699721950836476</v>
      </c>
      <c r="P54" s="11">
        <f t="shared" si="25"/>
        <v>0.101867862447283</v>
      </c>
      <c r="Q54" s="15">
        <f t="shared" si="26"/>
        <v>0.018336215240511</v>
      </c>
      <c r="R54" s="11">
        <f t="shared" si="27"/>
        <v>0.1102008</v>
      </c>
      <c r="S54" s="16">
        <f t="shared" si="28"/>
        <v>0.166389130029101</v>
      </c>
      <c r="T54" s="3">
        <v>0.01</v>
      </c>
      <c r="U54" s="17">
        <f t="shared" si="29"/>
        <v>0.00166389130029101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0.029713891300291</v>
      </c>
      <c r="AR54" s="24">
        <f t="shared" si="35"/>
        <v>61.2226666666667</v>
      </c>
      <c r="AS54" s="1">
        <f t="shared" si="36"/>
        <v>0.18</v>
      </c>
      <c r="AT54" s="2">
        <f>$E$3/12</f>
        <v>100.833333333333</v>
      </c>
      <c r="AU54" s="1">
        <f t="shared" si="37"/>
        <v>221219.397171902</v>
      </c>
    </row>
    <row r="55" s="1" customFormat="1" ht="16.8" spans="1:48">
      <c r="A55" s="6"/>
      <c r="B55" s="6"/>
      <c r="C55" s="8">
        <v>11</v>
      </c>
      <c r="D55" s="9">
        <v>12.7145333333333</v>
      </c>
      <c r="E55" s="12">
        <f t="shared" si="38"/>
        <v>17.2962903225806</v>
      </c>
      <c r="F55" s="8" t="s">
        <v>111</v>
      </c>
      <c r="G55" s="6">
        <v>12</v>
      </c>
      <c r="H55" s="11">
        <f t="shared" si="20"/>
        <v>12.7145333333333</v>
      </c>
      <c r="I55" s="11">
        <f t="shared" si="21"/>
        <v>285.864533333333</v>
      </c>
      <c r="J55" s="11">
        <f t="shared" si="22"/>
        <v>0.0850673014446712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1.21008075505586</v>
      </c>
      <c r="P55" s="11">
        <f t="shared" si="25"/>
        <v>0.102938304362732</v>
      </c>
      <c r="Q55" s="15">
        <f t="shared" si="26"/>
        <v>0.0185288947852918</v>
      </c>
      <c r="R55" s="11">
        <f t="shared" si="27"/>
        <v>0.1102008</v>
      </c>
      <c r="S55" s="16">
        <f t="shared" si="28"/>
        <v>0.168137570555675</v>
      </c>
      <c r="T55" s="3">
        <v>0.01</v>
      </c>
      <c r="U55" s="17">
        <f t="shared" si="29"/>
        <v>0.00168137570555675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0.0207813757055567</v>
      </c>
      <c r="AR55" s="24">
        <f t="shared" si="35"/>
        <v>61.2226666666667</v>
      </c>
      <c r="AS55" s="1">
        <f t="shared" si="36"/>
        <v>0.18</v>
      </c>
      <c r="AT55" s="2">
        <f>$E$3/12</f>
        <v>100.833333333333</v>
      </c>
      <c r="AU55" s="1">
        <f t="shared" si="37"/>
        <v>154716.97596003</v>
      </c>
      <c r="AV55" s="1">
        <f>SUM(AU44:AU55)</f>
        <v>2571426.39657609</v>
      </c>
    </row>
    <row r="56" s="1" customFormat="1" ht="16.8" spans="1:46">
      <c r="A56" s="6"/>
      <c r="B56" s="6"/>
      <c r="C56" s="8">
        <v>12</v>
      </c>
      <c r="D56" s="9">
        <v>9.82006451612903</v>
      </c>
      <c r="E56" s="12">
        <f t="shared" si="38"/>
        <v>12.7145333333333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9.78832258064516</v>
      </c>
      <c r="E60" s="8"/>
      <c r="F60" s="8"/>
      <c r="G60" s="6">
        <v>1</v>
      </c>
      <c r="H60" s="11">
        <f t="shared" ref="H60:H71" si="40">E61</f>
        <v>9.78832258064516</v>
      </c>
      <c r="I60" s="11">
        <f t="shared" ref="I60:I71" si="41">H60+273.15</f>
        <v>282.938322580645</v>
      </c>
      <c r="J60" s="11">
        <f t="shared" ref="J60:J71" si="42">EXP(($C$18*(I60-$C$16))/($C$19*I60*$C$16))</f>
        <v>0.0598102990317376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0.0825202695740884</v>
      </c>
      <c r="Q60" s="15">
        <f t="shared" ref="Q60:Q71" si="46">P60*$B$62</f>
        <v>0.00825202695740884</v>
      </c>
      <c r="R60" s="11">
        <f t="shared" ref="R60:R71" si="47">L60*$B$62</f>
        <v>0.13797</v>
      </c>
      <c r="S60" s="16">
        <f t="shared" ref="S60:S71" si="48">Q60/R60</f>
        <v>0.0598102990317376</v>
      </c>
      <c r="T60" s="3">
        <v>0.01</v>
      </c>
      <c r="U60" s="17">
        <f t="shared" ref="U60:U71" si="49">S60*T60</f>
        <v>0.000598102990317376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0.0128981029903174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2.5</v>
      </c>
      <c r="AU60" s="1">
        <f t="shared" ref="AU60:AU71" si="57">AT60*10000*AS60*0.67*AR60*AQ60</f>
        <v>2980.7483765366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8.92493548387097</v>
      </c>
      <c r="E61" s="12">
        <f t="shared" ref="E61:E72" si="58">D60</f>
        <v>9.78832258064516</v>
      </c>
      <c r="F61" s="8" t="s">
        <v>109</v>
      </c>
      <c r="G61" s="6">
        <v>2</v>
      </c>
      <c r="H61" s="11">
        <f t="shared" si="40"/>
        <v>8.92493548387097</v>
      </c>
      <c r="I61" s="11">
        <f t="shared" si="41"/>
        <v>282.074935483871</v>
      </c>
      <c r="J61" s="11">
        <f t="shared" si="42"/>
        <v>0.0538307425551674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2.67687973042591</v>
      </c>
      <c r="P61" s="11">
        <f t="shared" si="45"/>
        <v>0.144098423619703</v>
      </c>
      <c r="Q61" s="15">
        <f t="shared" si="46"/>
        <v>0.0144098423619703</v>
      </c>
      <c r="R61" s="11">
        <f t="shared" si="47"/>
        <v>0.13797</v>
      </c>
      <c r="S61" s="16">
        <f t="shared" si="48"/>
        <v>0.10444185230101</v>
      </c>
      <c r="T61" s="3">
        <v>0.01</v>
      </c>
      <c r="U61" s="17">
        <f t="shared" si="49"/>
        <v>0.0010444185230101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0.0133444185230101</v>
      </c>
      <c r="AR61" s="24">
        <f t="shared" si="55"/>
        <v>137.97</v>
      </c>
      <c r="AS61" s="1">
        <f t="shared" si="56"/>
        <v>0.1</v>
      </c>
      <c r="AT61" s="2">
        <f>$E$5/12</f>
        <v>2.5</v>
      </c>
      <c r="AU61" s="1">
        <f t="shared" si="57"/>
        <v>3083.891784563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11.8379285714286</v>
      </c>
      <c r="E62" s="12">
        <f t="shared" si="58"/>
        <v>8.92493548387097</v>
      </c>
      <c r="F62" s="8" t="s">
        <v>109</v>
      </c>
      <c r="G62" s="6">
        <v>3</v>
      </c>
      <c r="H62" s="11">
        <f t="shared" si="40"/>
        <v>11.8379285714286</v>
      </c>
      <c r="I62" s="11">
        <f t="shared" si="41"/>
        <v>284.987928571429</v>
      </c>
      <c r="J62" s="11">
        <f t="shared" si="42"/>
        <v>0.0766058705480391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3.91248130680621</v>
      </c>
      <c r="P62" s="11">
        <f t="shared" si="45"/>
        <v>0.299719036510819</v>
      </c>
      <c r="Q62" s="15">
        <f t="shared" si="46"/>
        <v>0.0299719036510819</v>
      </c>
      <c r="R62" s="11">
        <f t="shared" si="47"/>
        <v>0.13797</v>
      </c>
      <c r="S62" s="16">
        <f t="shared" si="48"/>
        <v>0.217234932601884</v>
      </c>
      <c r="T62" s="3">
        <v>0.01</v>
      </c>
      <c r="U62" s="17">
        <f t="shared" si="49"/>
        <v>0.00217234932601884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0.0144723493260188</v>
      </c>
      <c r="AR62" s="24">
        <f t="shared" si="55"/>
        <v>137.97</v>
      </c>
      <c r="AS62" s="1">
        <f t="shared" si="56"/>
        <v>0.1</v>
      </c>
      <c r="AT62" s="2">
        <f>$E$5/12</f>
        <v>2.5</v>
      </c>
      <c r="AU62" s="1">
        <f t="shared" si="57"/>
        <v>3344.55631115562</v>
      </c>
    </row>
    <row r="63" s="1" customFormat="1" ht="16.8" spans="1:47">
      <c r="A63" s="6"/>
      <c r="B63" s="6"/>
      <c r="C63" s="8">
        <v>3</v>
      </c>
      <c r="D63" s="9">
        <v>15.7934193548387</v>
      </c>
      <c r="E63" s="12">
        <f t="shared" si="58"/>
        <v>11.8379285714286</v>
      </c>
      <c r="F63" s="8" t="s">
        <v>109</v>
      </c>
      <c r="G63" s="6">
        <v>4</v>
      </c>
      <c r="H63" s="11">
        <f t="shared" si="40"/>
        <v>15.7934193548387</v>
      </c>
      <c r="I63" s="11">
        <f t="shared" si="41"/>
        <v>288.943419354839</v>
      </c>
      <c r="J63" s="11">
        <f t="shared" si="42"/>
        <v>0.122288614378835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4.99246227029539</v>
      </c>
      <c r="P63" s="11">
        <f t="shared" si="45"/>
        <v>0.610521293373034</v>
      </c>
      <c r="Q63" s="15">
        <f t="shared" si="46"/>
        <v>0.0610521293373034</v>
      </c>
      <c r="R63" s="11">
        <f t="shared" si="47"/>
        <v>0.13797</v>
      </c>
      <c r="S63" s="16">
        <f t="shared" si="48"/>
        <v>0.44250293061755</v>
      </c>
      <c r="T63" s="3">
        <v>0.01</v>
      </c>
      <c r="U63" s="17">
        <f t="shared" si="49"/>
        <v>0.0044250293061755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0.0224750293061755</v>
      </c>
      <c r="AR63" s="24">
        <f t="shared" si="55"/>
        <v>137.97</v>
      </c>
      <c r="AS63" s="1">
        <f t="shared" si="56"/>
        <v>0.1</v>
      </c>
      <c r="AT63" s="2">
        <f>$E$5/12</f>
        <v>2.5</v>
      </c>
      <c r="AU63" s="1">
        <f t="shared" si="57"/>
        <v>5193.97365389983</v>
      </c>
    </row>
    <row r="64" s="1" customFormat="1" ht="16.8" spans="1:47">
      <c r="A64" s="6"/>
      <c r="B64" s="6"/>
      <c r="C64" s="8">
        <v>4</v>
      </c>
      <c r="D64" s="9">
        <v>17.9909666666667</v>
      </c>
      <c r="E64" s="12">
        <f t="shared" si="58"/>
        <v>15.7934193548387</v>
      </c>
      <c r="F64" s="8" t="s">
        <v>109</v>
      </c>
      <c r="G64" s="6">
        <v>5</v>
      </c>
      <c r="H64" s="11">
        <f t="shared" si="40"/>
        <v>17.9909666666667</v>
      </c>
      <c r="I64" s="11">
        <f t="shared" si="41"/>
        <v>291.140966666667</v>
      </c>
      <c r="J64" s="11">
        <f t="shared" si="42"/>
        <v>0.157706787250218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4.16284392807624</v>
      </c>
      <c r="O64" s="11">
        <f t="shared" si="59"/>
        <v>1.59879704884612</v>
      </c>
      <c r="P64" s="11">
        <f t="shared" si="45"/>
        <v>0.252141146038651</v>
      </c>
      <c r="Q64" s="15">
        <f t="shared" si="46"/>
        <v>0.0252141146038651</v>
      </c>
      <c r="R64" s="11">
        <f t="shared" si="47"/>
        <v>0.13797</v>
      </c>
      <c r="S64" s="16">
        <f t="shared" si="48"/>
        <v>0.182750703804197</v>
      </c>
      <c r="T64" s="3">
        <v>0.01</v>
      </c>
      <c r="U64" s="17">
        <f t="shared" si="49"/>
        <v>0.00182750703804197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0.019877507038042</v>
      </c>
      <c r="AR64" s="24">
        <f t="shared" si="55"/>
        <v>137.97</v>
      </c>
      <c r="AS64" s="1">
        <f t="shared" si="56"/>
        <v>0.1</v>
      </c>
      <c r="AT64" s="2">
        <f>$E$5/12</f>
        <v>2.5</v>
      </c>
      <c r="AU64" s="1">
        <f t="shared" si="57"/>
        <v>4593.68690711474</v>
      </c>
    </row>
    <row r="65" s="1" customFormat="1" ht="16.8" spans="1:47">
      <c r="A65" s="6"/>
      <c r="B65" s="6"/>
      <c r="C65" s="8">
        <v>5</v>
      </c>
      <c r="D65" s="9">
        <v>20.6016129032258</v>
      </c>
      <c r="E65" s="12">
        <f t="shared" si="58"/>
        <v>17.9909666666667</v>
      </c>
      <c r="F65" s="8" t="s">
        <v>111</v>
      </c>
      <c r="G65" s="6">
        <v>6</v>
      </c>
      <c r="H65" s="11">
        <f t="shared" si="40"/>
        <v>20.6016129032258</v>
      </c>
      <c r="I65" s="11">
        <f t="shared" si="41"/>
        <v>293.751612903226</v>
      </c>
      <c r="J65" s="11">
        <f t="shared" si="42"/>
        <v>0.212291222786504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2.72635590280747</v>
      </c>
      <c r="P65" s="11">
        <f t="shared" si="45"/>
        <v>0.5787814283582</v>
      </c>
      <c r="Q65" s="15">
        <f t="shared" si="46"/>
        <v>0.05787814283582</v>
      </c>
      <c r="R65" s="11">
        <f t="shared" si="47"/>
        <v>0.13797</v>
      </c>
      <c r="S65" s="16">
        <f t="shared" si="48"/>
        <v>0.419498027366964</v>
      </c>
      <c r="T65" s="3">
        <v>0.01</v>
      </c>
      <c r="U65" s="17">
        <f t="shared" si="49"/>
        <v>0.00419498027366964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0.0222449802736696</v>
      </c>
      <c r="AR65" s="24">
        <f t="shared" si="55"/>
        <v>137.97</v>
      </c>
      <c r="AS65" s="1">
        <f t="shared" si="56"/>
        <v>0.1</v>
      </c>
      <c r="AT65" s="2">
        <f>$E$5/12</f>
        <v>2.5</v>
      </c>
      <c r="AU65" s="1">
        <f t="shared" si="57"/>
        <v>5140.80937999999</v>
      </c>
    </row>
    <row r="66" s="1" customFormat="1" ht="16.8" spans="1:47">
      <c r="A66" s="6"/>
      <c r="B66" s="6"/>
      <c r="C66" s="8">
        <v>6</v>
      </c>
      <c r="D66" s="9">
        <v>21.4763333333333</v>
      </c>
      <c r="E66" s="12">
        <f t="shared" si="58"/>
        <v>20.6016129032258</v>
      </c>
      <c r="F66" s="8" t="s">
        <v>109</v>
      </c>
      <c r="G66" s="6">
        <v>7</v>
      </c>
      <c r="H66" s="11">
        <f t="shared" si="40"/>
        <v>21.4763333333333</v>
      </c>
      <c r="I66" s="11">
        <f t="shared" si="41"/>
        <v>294.626333333333</v>
      </c>
      <c r="J66" s="11">
        <f t="shared" si="42"/>
        <v>0.234245019814224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3.52727447444927</v>
      </c>
      <c r="P66" s="11">
        <f t="shared" si="45"/>
        <v>0.826246479157576</v>
      </c>
      <c r="Q66" s="15">
        <f t="shared" si="46"/>
        <v>0.0826246479157576</v>
      </c>
      <c r="R66" s="11">
        <f t="shared" si="47"/>
        <v>0.13797</v>
      </c>
      <c r="S66" s="16">
        <f t="shared" si="48"/>
        <v>0.598859519574962</v>
      </c>
      <c r="T66" s="3">
        <v>0.01</v>
      </c>
      <c r="U66" s="17">
        <f t="shared" si="49"/>
        <v>0.00598859519574962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0.0240385951957496</v>
      </c>
      <c r="AR66" s="24">
        <f t="shared" si="55"/>
        <v>137.97</v>
      </c>
      <c r="AS66" s="1">
        <f t="shared" si="56"/>
        <v>0.1</v>
      </c>
      <c r="AT66" s="2">
        <f>$E$5/12</f>
        <v>2.5</v>
      </c>
      <c r="AU66" s="1">
        <f t="shared" si="57"/>
        <v>5555.31334008894</v>
      </c>
    </row>
    <row r="67" s="1" customFormat="1" ht="16.8" spans="1:47">
      <c r="A67" s="6"/>
      <c r="B67" s="6"/>
      <c r="C67" s="8">
        <v>7</v>
      </c>
      <c r="D67" s="9">
        <v>21.1994193548387</v>
      </c>
      <c r="E67" s="12">
        <f t="shared" si="58"/>
        <v>21.4763333333333</v>
      </c>
      <c r="F67" s="8" t="s">
        <v>109</v>
      </c>
      <c r="G67" s="6">
        <v>8</v>
      </c>
      <c r="H67" s="11">
        <f t="shared" si="40"/>
        <v>21.1994193548387</v>
      </c>
      <c r="I67" s="11">
        <f t="shared" si="41"/>
        <v>294.349419354839</v>
      </c>
      <c r="J67" s="11">
        <f t="shared" si="42"/>
        <v>0.227074303047324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4.08072799529169</v>
      </c>
      <c r="P67" s="11">
        <f t="shared" si="45"/>
        <v>0.926628465456564</v>
      </c>
      <c r="Q67" s="15">
        <f t="shared" si="46"/>
        <v>0.0926628465456564</v>
      </c>
      <c r="R67" s="11">
        <f t="shared" si="47"/>
        <v>0.13797</v>
      </c>
      <c r="S67" s="16">
        <f t="shared" si="48"/>
        <v>0.671615905962575</v>
      </c>
      <c r="T67" s="3">
        <v>0.01</v>
      </c>
      <c r="U67" s="17">
        <f t="shared" si="49"/>
        <v>0.00671615905962575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0.0247661590596258</v>
      </c>
      <c r="AR67" s="24">
        <f t="shared" si="55"/>
        <v>137.97</v>
      </c>
      <c r="AS67" s="1">
        <f t="shared" si="56"/>
        <v>0.1</v>
      </c>
      <c r="AT67" s="2">
        <f>$E$5/12</f>
        <v>2.5</v>
      </c>
      <c r="AU67" s="1">
        <f t="shared" si="57"/>
        <v>5723.45316713975</v>
      </c>
    </row>
    <row r="68" s="1" customFormat="1" ht="16.8" spans="1:47">
      <c r="A68" s="6"/>
      <c r="B68" s="6"/>
      <c r="C68" s="8">
        <v>8</v>
      </c>
      <c r="D68" s="9">
        <v>20.8514838709677</v>
      </c>
      <c r="E68" s="12">
        <f t="shared" si="58"/>
        <v>21.1994193548387</v>
      </c>
      <c r="F68" s="8" t="s">
        <v>109</v>
      </c>
      <c r="G68" s="6">
        <v>9</v>
      </c>
      <c r="H68" s="11">
        <f t="shared" si="40"/>
        <v>20.8514838709677</v>
      </c>
      <c r="I68" s="11">
        <f t="shared" si="41"/>
        <v>294.001483870968</v>
      </c>
      <c r="J68" s="11">
        <f t="shared" si="42"/>
        <v>0.218356706325706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4.53379952983513</v>
      </c>
      <c r="P68" s="11">
        <f t="shared" si="45"/>
        <v>0.989985532475834</v>
      </c>
      <c r="Q68" s="15">
        <f t="shared" si="46"/>
        <v>0.0989985532475834</v>
      </c>
      <c r="R68" s="11">
        <f t="shared" si="47"/>
        <v>0.13797</v>
      </c>
      <c r="S68" s="16">
        <f t="shared" si="48"/>
        <v>0.717536806897031</v>
      </c>
      <c r="T68" s="3">
        <v>0.01</v>
      </c>
      <c r="U68" s="17">
        <f t="shared" si="49"/>
        <v>0.00717536806897031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0.0252253680689703</v>
      </c>
      <c r="AR68" s="24">
        <f t="shared" si="55"/>
        <v>137.97</v>
      </c>
      <c r="AS68" s="1">
        <f t="shared" si="56"/>
        <v>0.1</v>
      </c>
      <c r="AT68" s="2">
        <f>$E$5/12</f>
        <v>2.5</v>
      </c>
      <c r="AU68" s="1">
        <f t="shared" si="57"/>
        <v>5829.57625439702</v>
      </c>
    </row>
    <row r="69" s="1" customFormat="1" ht="16.8" spans="1:47">
      <c r="A69" s="6"/>
      <c r="B69" s="6"/>
      <c r="C69" s="8">
        <v>9</v>
      </c>
      <c r="D69" s="9">
        <v>20.0314333333333</v>
      </c>
      <c r="E69" s="12">
        <f t="shared" si="58"/>
        <v>20.8514838709677</v>
      </c>
      <c r="F69" s="8" t="s">
        <v>109</v>
      </c>
      <c r="G69" s="6">
        <v>10</v>
      </c>
      <c r="H69" s="11">
        <f t="shared" si="40"/>
        <v>20.0314333333333</v>
      </c>
      <c r="I69" s="11">
        <f t="shared" si="41"/>
        <v>293.181433333333</v>
      </c>
      <c r="J69" s="11">
        <f t="shared" si="42"/>
        <v>0.199038047056845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4.92351399735929</v>
      </c>
      <c r="P69" s="11">
        <f t="shared" si="45"/>
        <v>0.979966610691435</v>
      </c>
      <c r="Q69" s="15">
        <f t="shared" si="46"/>
        <v>0.0979966610691436</v>
      </c>
      <c r="R69" s="11">
        <f t="shared" si="47"/>
        <v>0.13797</v>
      </c>
      <c r="S69" s="16">
        <f t="shared" si="48"/>
        <v>0.710275140024234</v>
      </c>
      <c r="T69" s="3">
        <v>0.01</v>
      </c>
      <c r="U69" s="17">
        <f t="shared" si="49"/>
        <v>0.00710275140024234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0.0251527514002423</v>
      </c>
      <c r="AR69" s="24">
        <f t="shared" si="55"/>
        <v>137.97</v>
      </c>
      <c r="AS69" s="1">
        <f t="shared" si="56"/>
        <v>0.1</v>
      </c>
      <c r="AT69" s="2">
        <f>$E$5/12</f>
        <v>2.5</v>
      </c>
      <c r="AU69" s="1">
        <f t="shared" si="57"/>
        <v>5812.79456040816</v>
      </c>
    </row>
    <row r="70" s="1" customFormat="1" ht="16.8" spans="1:47">
      <c r="A70" s="6"/>
      <c r="B70" s="6"/>
      <c r="C70" s="8">
        <v>10</v>
      </c>
      <c r="D70" s="9">
        <v>17.2962903225806</v>
      </c>
      <c r="E70" s="12">
        <f t="shared" si="58"/>
        <v>20.0314333333333</v>
      </c>
      <c r="F70" s="8" t="s">
        <v>109</v>
      </c>
      <c r="G70" s="6">
        <v>11</v>
      </c>
      <c r="H70" s="11">
        <f t="shared" si="40"/>
        <v>17.2962903225806</v>
      </c>
      <c r="I70" s="11">
        <f t="shared" si="41"/>
        <v>290.446290322581</v>
      </c>
      <c r="J70" s="11">
        <f t="shared" si="42"/>
        <v>0.145583345392418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3.74637001733446</v>
      </c>
      <c r="O70" s="11">
        <f t="shared" si="59"/>
        <v>1.57687736933339</v>
      </c>
      <c r="P70" s="11">
        <f t="shared" si="45"/>
        <v>0.229567082701151</v>
      </c>
      <c r="Q70" s="15">
        <f t="shared" si="46"/>
        <v>0.0229567082701151</v>
      </c>
      <c r="R70" s="11">
        <f t="shared" si="47"/>
        <v>0.13797</v>
      </c>
      <c r="S70" s="16">
        <f t="shared" si="48"/>
        <v>0.166389130029101</v>
      </c>
      <c r="T70" s="3">
        <v>0.01</v>
      </c>
      <c r="U70" s="17">
        <f t="shared" si="49"/>
        <v>0.00166389130029101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0.019713891300291</v>
      </c>
      <c r="AR70" s="24">
        <f t="shared" si="55"/>
        <v>137.97</v>
      </c>
      <c r="AS70" s="1">
        <f t="shared" si="56"/>
        <v>0.1</v>
      </c>
      <c r="AT70" s="2">
        <f>$E$5/12</f>
        <v>2.5</v>
      </c>
      <c r="AU70" s="1">
        <f t="shared" si="57"/>
        <v>4555.87535102443</v>
      </c>
    </row>
    <row r="71" s="1" customFormat="1" ht="16.8" spans="1:48">
      <c r="A71" s="6"/>
      <c r="B71" s="6"/>
      <c r="C71" s="8">
        <v>11</v>
      </c>
      <c r="D71" s="9">
        <v>12.7145333333333</v>
      </c>
      <c r="E71" s="12">
        <f t="shared" si="58"/>
        <v>17.2962903225806</v>
      </c>
      <c r="F71" s="8" t="s">
        <v>111</v>
      </c>
      <c r="G71" s="6">
        <v>12</v>
      </c>
      <c r="H71" s="11">
        <f t="shared" si="40"/>
        <v>12.7145333333333</v>
      </c>
      <c r="I71" s="11">
        <f t="shared" si="41"/>
        <v>285.864533333333</v>
      </c>
      <c r="J71" s="11">
        <f t="shared" si="42"/>
        <v>0.0850673014446712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2.72701028663224</v>
      </c>
      <c r="P71" s="11">
        <f t="shared" si="45"/>
        <v>0.231979406095664</v>
      </c>
      <c r="Q71" s="15">
        <f t="shared" si="46"/>
        <v>0.0231979406095664</v>
      </c>
      <c r="R71" s="11">
        <f t="shared" si="47"/>
        <v>0.13797</v>
      </c>
      <c r="S71" s="16">
        <f t="shared" si="48"/>
        <v>0.168137570555675</v>
      </c>
      <c r="T71" s="3">
        <v>0.01</v>
      </c>
      <c r="U71" s="17">
        <f t="shared" si="49"/>
        <v>0.00168137570555675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0.0139813757055568</v>
      </c>
      <c r="AR71" s="24">
        <f t="shared" si="55"/>
        <v>137.97</v>
      </c>
      <c r="AS71" s="1">
        <f t="shared" si="56"/>
        <v>0.1</v>
      </c>
      <c r="AT71" s="2">
        <f>$E$5/12</f>
        <v>2.5</v>
      </c>
      <c r="AU71" s="1">
        <f t="shared" si="57"/>
        <v>3231.09243021024</v>
      </c>
      <c r="AV71" s="1">
        <f>SUM(AU60:AU71)</f>
        <v>55045.7715165383</v>
      </c>
    </row>
    <row r="72" s="1" customFormat="1" ht="16.8" spans="1:46">
      <c r="A72" s="6"/>
      <c r="B72" s="6"/>
      <c r="C72" s="8">
        <v>12</v>
      </c>
      <c r="D72" s="9">
        <v>9.82006451612903</v>
      </c>
      <c r="E72" s="12">
        <f t="shared" si="58"/>
        <v>12.7145333333333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9.78832258064516</v>
      </c>
      <c r="E76" s="8"/>
      <c r="F76" s="8"/>
      <c r="G76" s="6">
        <v>1</v>
      </c>
      <c r="H76" s="11">
        <f t="shared" ref="H76:H87" si="60">E77</f>
        <v>9.78832258064516</v>
      </c>
      <c r="I76" s="11">
        <f t="shared" ref="I76:I87" si="61">H76+273.15</f>
        <v>282.938322580645</v>
      </c>
      <c r="J76" s="11">
        <f t="shared" ref="J76:J87" si="62">EXP(($C$18*(I76-$C$16))/($C$19*I76*$C$16))</f>
        <v>0.0598102990317376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0.00468087860701343</v>
      </c>
      <c r="Q76" s="15">
        <f t="shared" ref="Q76:Q87" si="66">P76*$B$78</f>
        <v>0.000608514218911746</v>
      </c>
      <c r="R76" s="11">
        <f t="shared" ref="R76:R87" si="67">L76*$B$78</f>
        <v>0.0101740708333333</v>
      </c>
      <c r="S76" s="16">
        <f t="shared" ref="S76:S87" si="68">Q76/R76</f>
        <v>0.0598102990317378</v>
      </c>
      <c r="T76" s="3">
        <v>0.01</v>
      </c>
      <c r="U76" s="17">
        <f t="shared" ref="U76:U87" si="69">S76*T76</f>
        <v>0.000598102990317378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0.0121981029903174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79</v>
      </c>
      <c r="AU76" s="1">
        <f t="shared" ref="AU76:AU87" si="77">AT76*10000*AS76*0.67*AR76*AQ76</f>
        <v>6568.84397888665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8.92493548387097</v>
      </c>
      <c r="E77" s="12">
        <f t="shared" ref="E77:E88" si="78">D76</f>
        <v>9.78832258064516</v>
      </c>
      <c r="F77" s="8" t="s">
        <v>109</v>
      </c>
      <c r="G77" s="6">
        <v>2</v>
      </c>
      <c r="H77" s="11">
        <f t="shared" si="60"/>
        <v>8.92493548387097</v>
      </c>
      <c r="I77" s="11">
        <f t="shared" si="61"/>
        <v>282.074935483871</v>
      </c>
      <c r="J77" s="11">
        <f t="shared" si="62"/>
        <v>0.0538307425551674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0.151843288059653</v>
      </c>
      <c r="P77" s="11">
        <f t="shared" si="65"/>
        <v>0.00817383694826931</v>
      </c>
      <c r="Q77" s="15">
        <f t="shared" si="66"/>
        <v>0.00106259880327501</v>
      </c>
      <c r="R77" s="11">
        <f t="shared" si="67"/>
        <v>0.0101740708333333</v>
      </c>
      <c r="S77" s="16">
        <f t="shared" si="68"/>
        <v>0.10444185230101</v>
      </c>
      <c r="T77" s="3">
        <v>0.01</v>
      </c>
      <c r="U77" s="17">
        <f t="shared" si="69"/>
        <v>0.0010444185230101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0.0126444185230101</v>
      </c>
      <c r="AR77" s="24">
        <f t="shared" si="74"/>
        <v>7.82620833333333</v>
      </c>
      <c r="AS77" s="1">
        <f t="shared" si="75"/>
        <v>0.13</v>
      </c>
      <c r="AT77" s="2">
        <f t="shared" si="76"/>
        <v>79</v>
      </c>
      <c r="AU77" s="1">
        <f t="shared" si="77"/>
        <v>6809.19094939013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11.8379285714286</v>
      </c>
      <c r="E78" s="12">
        <f t="shared" si="78"/>
        <v>8.92493548387097</v>
      </c>
      <c r="F78" s="8" t="s">
        <v>109</v>
      </c>
      <c r="G78" s="6">
        <v>3</v>
      </c>
      <c r="H78" s="11">
        <f t="shared" si="60"/>
        <v>11.8379285714286</v>
      </c>
      <c r="I78" s="11">
        <f t="shared" si="61"/>
        <v>284.987928571429</v>
      </c>
      <c r="J78" s="11">
        <f t="shared" si="62"/>
        <v>0.0766058705480391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0.221931534444717</v>
      </c>
      <c r="P78" s="11">
        <f t="shared" si="65"/>
        <v>0.0170012583981997</v>
      </c>
      <c r="Q78" s="15">
        <f t="shared" si="66"/>
        <v>0.00221016359176596</v>
      </c>
      <c r="R78" s="11">
        <f t="shared" si="67"/>
        <v>0.0101740708333333</v>
      </c>
      <c r="S78" s="16">
        <f t="shared" si="68"/>
        <v>0.217234932601885</v>
      </c>
      <c r="T78" s="3">
        <v>0.01</v>
      </c>
      <c r="U78" s="17">
        <f t="shared" si="69"/>
        <v>0.00217234932601885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0.0137723493260189</v>
      </c>
      <c r="AR78" s="24">
        <f t="shared" si="74"/>
        <v>7.82620833333333</v>
      </c>
      <c r="AS78" s="1">
        <f t="shared" si="75"/>
        <v>0.13</v>
      </c>
      <c r="AT78" s="2">
        <f t="shared" si="76"/>
        <v>79</v>
      </c>
      <c r="AU78" s="1">
        <f t="shared" si="77"/>
        <v>7416.59699193839</v>
      </c>
    </row>
    <row r="79" s="1" customFormat="1" ht="16.8" spans="1:47">
      <c r="A79" s="6"/>
      <c r="B79" s="6"/>
      <c r="C79" s="8">
        <v>3</v>
      </c>
      <c r="D79" s="9">
        <v>15.7934193548387</v>
      </c>
      <c r="E79" s="12">
        <f t="shared" si="78"/>
        <v>11.8379285714286</v>
      </c>
      <c r="F79" s="8" t="s">
        <v>109</v>
      </c>
      <c r="G79" s="6">
        <v>4</v>
      </c>
      <c r="H79" s="11">
        <f t="shared" si="60"/>
        <v>15.7934193548387</v>
      </c>
      <c r="I79" s="11">
        <f t="shared" si="61"/>
        <v>288.943419354839</v>
      </c>
      <c r="J79" s="11">
        <f t="shared" si="62"/>
        <v>0.122288614378835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0.283192359379851</v>
      </c>
      <c r="P79" s="11">
        <f t="shared" si="65"/>
        <v>0.0346312012312349</v>
      </c>
      <c r="Q79" s="15">
        <f t="shared" si="66"/>
        <v>0.00450205616006054</v>
      </c>
      <c r="R79" s="11">
        <f t="shared" si="67"/>
        <v>0.0101740708333333</v>
      </c>
      <c r="S79" s="16">
        <f t="shared" si="68"/>
        <v>0.442502930617551</v>
      </c>
      <c r="T79" s="3">
        <v>0.01</v>
      </c>
      <c r="U79" s="17">
        <f t="shared" si="69"/>
        <v>0.00442502930617551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0.0235250293061755</v>
      </c>
      <c r="AR79" s="24">
        <f t="shared" si="74"/>
        <v>7.82620833333333</v>
      </c>
      <c r="AS79" s="1">
        <f t="shared" si="75"/>
        <v>0.13</v>
      </c>
      <c r="AT79" s="2">
        <f t="shared" si="76"/>
        <v>79</v>
      </c>
      <c r="AU79" s="1">
        <f t="shared" si="77"/>
        <v>12668.5474973992</v>
      </c>
    </row>
    <row r="80" s="1" customFormat="1" ht="16.8" spans="1:47">
      <c r="A80" s="6"/>
      <c r="B80" s="6"/>
      <c r="C80" s="8">
        <v>4</v>
      </c>
      <c r="D80" s="9">
        <v>17.9909666666667</v>
      </c>
      <c r="E80" s="12">
        <f t="shared" si="78"/>
        <v>15.7934193548387</v>
      </c>
      <c r="F80" s="8" t="s">
        <v>109</v>
      </c>
      <c r="G80" s="6">
        <v>5</v>
      </c>
      <c r="H80" s="11">
        <f t="shared" si="60"/>
        <v>17.9909666666667</v>
      </c>
      <c r="I80" s="11">
        <f t="shared" si="61"/>
        <v>291.140966666667</v>
      </c>
      <c r="J80" s="11">
        <f t="shared" si="62"/>
        <v>0.157706787250218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0.236133100241185</v>
      </c>
      <c r="O80" s="11">
        <f t="shared" si="79"/>
        <v>0.0906901412407641</v>
      </c>
      <c r="P80" s="11">
        <f t="shared" si="65"/>
        <v>0.0143024508103494</v>
      </c>
      <c r="Q80" s="15">
        <f t="shared" si="66"/>
        <v>0.00185931860534542</v>
      </c>
      <c r="R80" s="11">
        <f t="shared" si="67"/>
        <v>0.0101740708333333</v>
      </c>
      <c r="S80" s="16">
        <f t="shared" si="68"/>
        <v>0.182750703804198</v>
      </c>
      <c r="T80" s="3">
        <v>0.01</v>
      </c>
      <c r="U80" s="17">
        <f t="shared" si="69"/>
        <v>0.00182750703804198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0.020927507038042</v>
      </c>
      <c r="AR80" s="24">
        <f t="shared" si="74"/>
        <v>7.82620833333333</v>
      </c>
      <c r="AS80" s="1">
        <f t="shared" si="75"/>
        <v>0.13</v>
      </c>
      <c r="AT80" s="2">
        <f t="shared" si="76"/>
        <v>79</v>
      </c>
      <c r="AU80" s="1">
        <f t="shared" si="77"/>
        <v>11269.7465096885</v>
      </c>
    </row>
    <row r="81" s="1" customFormat="1" ht="16.8" spans="1:47">
      <c r="A81" s="6"/>
      <c r="B81" s="6"/>
      <c r="C81" s="8">
        <v>5</v>
      </c>
      <c r="D81" s="9">
        <v>20.6016129032258</v>
      </c>
      <c r="E81" s="12">
        <f t="shared" si="78"/>
        <v>17.9909666666667</v>
      </c>
      <c r="F81" s="8" t="s">
        <v>111</v>
      </c>
      <c r="G81" s="6">
        <v>6</v>
      </c>
      <c r="H81" s="11">
        <f t="shared" si="60"/>
        <v>20.6016129032258</v>
      </c>
      <c r="I81" s="11">
        <f t="shared" si="61"/>
        <v>293.751612903226</v>
      </c>
      <c r="J81" s="11">
        <f t="shared" si="62"/>
        <v>0.212291222786504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0.154649773763748</v>
      </c>
      <c r="P81" s="11">
        <f t="shared" si="65"/>
        <v>0.0328307895759623</v>
      </c>
      <c r="Q81" s="15">
        <f t="shared" si="66"/>
        <v>0.0042680026448751</v>
      </c>
      <c r="R81" s="11">
        <f t="shared" si="67"/>
        <v>0.0101740708333333</v>
      </c>
      <c r="S81" s="16">
        <f t="shared" si="68"/>
        <v>0.419498027366965</v>
      </c>
      <c r="T81" s="3">
        <v>0.01</v>
      </c>
      <c r="U81" s="17">
        <f t="shared" si="69"/>
        <v>0.00419498027366965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0.0232949802736696</v>
      </c>
      <c r="AR81" s="24">
        <f t="shared" si="74"/>
        <v>7.82620833333333</v>
      </c>
      <c r="AS81" s="1">
        <f t="shared" si="75"/>
        <v>0.13</v>
      </c>
      <c r="AT81" s="2">
        <f t="shared" si="76"/>
        <v>79</v>
      </c>
      <c r="AU81" s="1">
        <f t="shared" si="77"/>
        <v>12544.6629718116</v>
      </c>
    </row>
    <row r="82" s="1" customFormat="1" ht="16.8" spans="1:47">
      <c r="A82" s="6"/>
      <c r="B82" s="6"/>
      <c r="C82" s="8">
        <v>6</v>
      </c>
      <c r="D82" s="9">
        <v>21.4763333333333</v>
      </c>
      <c r="E82" s="12">
        <f t="shared" si="78"/>
        <v>20.6016129032258</v>
      </c>
      <c r="F82" s="8" t="s">
        <v>109</v>
      </c>
      <c r="G82" s="6">
        <v>7</v>
      </c>
      <c r="H82" s="11">
        <f t="shared" si="60"/>
        <v>21.4763333333333</v>
      </c>
      <c r="I82" s="11">
        <f t="shared" si="61"/>
        <v>294.626333333333</v>
      </c>
      <c r="J82" s="11">
        <f t="shared" si="62"/>
        <v>0.234245019814224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0.200081067521119</v>
      </c>
      <c r="P82" s="11">
        <f t="shared" si="65"/>
        <v>0.0468679936259356</v>
      </c>
      <c r="Q82" s="15">
        <f t="shared" si="66"/>
        <v>0.00609283917137163</v>
      </c>
      <c r="R82" s="11">
        <f t="shared" si="67"/>
        <v>0.0101740708333333</v>
      </c>
      <c r="S82" s="16">
        <f t="shared" si="68"/>
        <v>0.598859519574964</v>
      </c>
      <c r="T82" s="3">
        <v>0.01</v>
      </c>
      <c r="U82" s="17">
        <f t="shared" si="69"/>
        <v>0.00598859519574964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0.0250885951957496</v>
      </c>
      <c r="AR82" s="24">
        <f t="shared" si="74"/>
        <v>7.82620833333333</v>
      </c>
      <c r="AS82" s="1">
        <f t="shared" si="75"/>
        <v>0.13</v>
      </c>
      <c r="AT82" s="2">
        <f t="shared" si="76"/>
        <v>79</v>
      </c>
      <c r="AU82" s="1">
        <f t="shared" si="77"/>
        <v>13510.5489452862</v>
      </c>
    </row>
    <row r="83" s="1" customFormat="1" ht="16.8" spans="1:47">
      <c r="A83" s="6"/>
      <c r="B83" s="6"/>
      <c r="C83" s="8">
        <v>7</v>
      </c>
      <c r="D83" s="9">
        <v>21.1994193548387</v>
      </c>
      <c r="E83" s="12">
        <f t="shared" si="78"/>
        <v>21.4763333333333</v>
      </c>
      <c r="F83" s="8" t="s">
        <v>109</v>
      </c>
      <c r="G83" s="6">
        <v>8</v>
      </c>
      <c r="H83" s="11">
        <f t="shared" si="60"/>
        <v>21.1994193548387</v>
      </c>
      <c r="I83" s="11">
        <f t="shared" si="61"/>
        <v>294.349419354839</v>
      </c>
      <c r="J83" s="11">
        <f t="shared" si="62"/>
        <v>0.227074303047324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0.231475157228517</v>
      </c>
      <c r="P83" s="11">
        <f t="shared" si="65"/>
        <v>0.0525620600004352</v>
      </c>
      <c r="Q83" s="15">
        <f t="shared" si="66"/>
        <v>0.00683306780005657</v>
      </c>
      <c r="R83" s="11">
        <f t="shared" si="67"/>
        <v>0.0101740708333333</v>
      </c>
      <c r="S83" s="16">
        <f t="shared" si="68"/>
        <v>0.671615905962577</v>
      </c>
      <c r="T83" s="3">
        <v>0.01</v>
      </c>
      <c r="U83" s="17">
        <f t="shared" si="69"/>
        <v>0.00671615905962577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0.0258161590596258</v>
      </c>
      <c r="AR83" s="24">
        <f t="shared" si="74"/>
        <v>7.82620833333333</v>
      </c>
      <c r="AS83" s="1">
        <f t="shared" si="75"/>
        <v>0.13</v>
      </c>
      <c r="AT83" s="2">
        <f t="shared" si="76"/>
        <v>79</v>
      </c>
      <c r="AU83" s="1">
        <f t="shared" si="77"/>
        <v>13902.3519584491</v>
      </c>
    </row>
    <row r="84" s="1" customFormat="1" ht="16.8" spans="1:47">
      <c r="A84" s="6"/>
      <c r="B84" s="6"/>
      <c r="C84" s="8">
        <v>8</v>
      </c>
      <c r="D84" s="9">
        <v>20.8514838709677</v>
      </c>
      <c r="E84" s="12">
        <f t="shared" si="78"/>
        <v>21.1994193548387</v>
      </c>
      <c r="F84" s="8" t="s">
        <v>109</v>
      </c>
      <c r="G84" s="6">
        <v>9</v>
      </c>
      <c r="H84" s="11">
        <f t="shared" si="60"/>
        <v>20.8514838709677</v>
      </c>
      <c r="I84" s="11">
        <f t="shared" si="61"/>
        <v>294.001483870968</v>
      </c>
      <c r="J84" s="11">
        <f t="shared" si="62"/>
        <v>0.218356706325706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0.257175180561415</v>
      </c>
      <c r="P84" s="11">
        <f t="shared" si="65"/>
        <v>0.0561559253761094</v>
      </c>
      <c r="Q84" s="15">
        <f t="shared" si="66"/>
        <v>0.00730027029889422</v>
      </c>
      <c r="R84" s="11">
        <f t="shared" si="67"/>
        <v>0.0101740708333333</v>
      </c>
      <c r="S84" s="16">
        <f t="shared" si="68"/>
        <v>0.717536806897033</v>
      </c>
      <c r="T84" s="3">
        <v>0.01</v>
      </c>
      <c r="U84" s="17">
        <f t="shared" si="69"/>
        <v>0.00717536806897033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0.0262753680689703</v>
      </c>
      <c r="AR84" s="24">
        <f t="shared" si="74"/>
        <v>7.82620833333333</v>
      </c>
      <c r="AS84" s="1">
        <f t="shared" si="75"/>
        <v>0.13</v>
      </c>
      <c r="AT84" s="2">
        <f t="shared" si="76"/>
        <v>79</v>
      </c>
      <c r="AU84" s="1">
        <f t="shared" si="77"/>
        <v>14149.6422410839</v>
      </c>
    </row>
    <row r="85" s="1" customFormat="1" ht="16.8" spans="1:47">
      <c r="A85" s="6"/>
      <c r="B85" s="6"/>
      <c r="C85" s="8">
        <v>9</v>
      </c>
      <c r="D85" s="9">
        <v>20.0314333333333</v>
      </c>
      <c r="E85" s="12">
        <f t="shared" si="78"/>
        <v>20.8514838709677</v>
      </c>
      <c r="F85" s="8" t="s">
        <v>109</v>
      </c>
      <c r="G85" s="6">
        <v>10</v>
      </c>
      <c r="H85" s="11">
        <f t="shared" si="60"/>
        <v>20.0314333333333</v>
      </c>
      <c r="I85" s="11">
        <f t="shared" si="61"/>
        <v>293.181433333333</v>
      </c>
      <c r="J85" s="11">
        <f t="shared" si="62"/>
        <v>0.199038047056845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0.279281338518639</v>
      </c>
      <c r="P85" s="11">
        <f t="shared" si="65"/>
        <v>0.0555876121981716</v>
      </c>
      <c r="Q85" s="15">
        <f t="shared" si="66"/>
        <v>0.0072263895857623</v>
      </c>
      <c r="R85" s="11">
        <f t="shared" si="67"/>
        <v>0.0101740708333333</v>
      </c>
      <c r="S85" s="16">
        <f t="shared" si="68"/>
        <v>0.710275140024236</v>
      </c>
      <c r="T85" s="3">
        <v>0.01</v>
      </c>
      <c r="U85" s="17">
        <f t="shared" si="69"/>
        <v>0.00710275140024236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0.0262027514002424</v>
      </c>
      <c r="AR85" s="24">
        <f t="shared" si="74"/>
        <v>7.82620833333333</v>
      </c>
      <c r="AS85" s="1">
        <f t="shared" si="75"/>
        <v>0.13</v>
      </c>
      <c r="AT85" s="2">
        <f t="shared" si="76"/>
        <v>79</v>
      </c>
      <c r="AU85" s="1">
        <f t="shared" si="77"/>
        <v>14110.5371796232</v>
      </c>
    </row>
    <row r="86" s="1" customFormat="1" ht="16.8" spans="1:47">
      <c r="A86" s="6"/>
      <c r="B86" s="6"/>
      <c r="C86" s="8">
        <v>10</v>
      </c>
      <c r="D86" s="9">
        <v>17.2962903225806</v>
      </c>
      <c r="E86" s="12">
        <f t="shared" si="78"/>
        <v>20.0314333333333</v>
      </c>
      <c r="F86" s="8" t="s">
        <v>109</v>
      </c>
      <c r="G86" s="6">
        <v>11</v>
      </c>
      <c r="H86" s="11">
        <f t="shared" si="60"/>
        <v>17.2962903225806</v>
      </c>
      <c r="I86" s="11">
        <f t="shared" si="61"/>
        <v>290.446290322581</v>
      </c>
      <c r="J86" s="11">
        <f t="shared" si="62"/>
        <v>0.145583345392418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0.212509040004444</v>
      </c>
      <c r="O86" s="11">
        <f t="shared" si="79"/>
        <v>0.0894467696493567</v>
      </c>
      <c r="P86" s="11">
        <f t="shared" si="65"/>
        <v>0.0130219599600984</v>
      </c>
      <c r="Q86" s="15">
        <f t="shared" si="66"/>
        <v>0.00169285479481279</v>
      </c>
      <c r="R86" s="11">
        <f t="shared" si="67"/>
        <v>0.0101740708333333</v>
      </c>
      <c r="S86" s="16">
        <f t="shared" si="68"/>
        <v>0.166389130029102</v>
      </c>
      <c r="T86" s="3">
        <v>0.01</v>
      </c>
      <c r="U86" s="17">
        <f t="shared" si="69"/>
        <v>0.00166389130029102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0.020763891300291</v>
      </c>
      <c r="AR86" s="24">
        <f t="shared" si="74"/>
        <v>7.82620833333333</v>
      </c>
      <c r="AS86" s="1">
        <f t="shared" si="75"/>
        <v>0.13</v>
      </c>
      <c r="AT86" s="2">
        <f t="shared" si="76"/>
        <v>79</v>
      </c>
      <c r="AU86" s="1">
        <f t="shared" si="77"/>
        <v>11181.6372147736</v>
      </c>
    </row>
    <row r="87" s="1" customFormat="1" ht="16.8" spans="1:48">
      <c r="A87" s="6"/>
      <c r="B87" s="6"/>
      <c r="C87" s="8">
        <v>11</v>
      </c>
      <c r="D87" s="9">
        <v>12.7145333333333</v>
      </c>
      <c r="E87" s="12">
        <f t="shared" si="78"/>
        <v>17.2962903225806</v>
      </c>
      <c r="F87" s="8" t="s">
        <v>111</v>
      </c>
      <c r="G87" s="6">
        <v>12</v>
      </c>
      <c r="H87" s="11">
        <f t="shared" si="60"/>
        <v>12.7145333333333</v>
      </c>
      <c r="I87" s="11">
        <f t="shared" si="61"/>
        <v>285.864533333333</v>
      </c>
      <c r="J87" s="11">
        <f t="shared" si="62"/>
        <v>0.0850673014446712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0.154686893022592</v>
      </c>
      <c r="P87" s="11">
        <f t="shared" si="65"/>
        <v>0.0131587965582924</v>
      </c>
      <c r="Q87" s="15">
        <f t="shared" si="66"/>
        <v>0.00171064355257801</v>
      </c>
      <c r="R87" s="11">
        <f t="shared" si="67"/>
        <v>0.0101740708333333</v>
      </c>
      <c r="S87" s="16">
        <f t="shared" si="68"/>
        <v>0.168137570555675</v>
      </c>
      <c r="T87" s="3">
        <v>0.01</v>
      </c>
      <c r="U87" s="17">
        <f t="shared" si="69"/>
        <v>0.00168137570555675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0.0132813757055568</v>
      </c>
      <c r="AR87" s="24">
        <f t="shared" si="74"/>
        <v>7.82620833333333</v>
      </c>
      <c r="AS87" s="1">
        <f t="shared" si="75"/>
        <v>0.13</v>
      </c>
      <c r="AT87" s="2">
        <f t="shared" si="76"/>
        <v>79</v>
      </c>
      <c r="AU87" s="1">
        <f t="shared" si="77"/>
        <v>7152.20103519621</v>
      </c>
      <c r="AV87" s="1">
        <f>SUM(AU76:AU87)</f>
        <v>131284.507473527</v>
      </c>
    </row>
    <row r="88" s="1" customFormat="1" ht="16.8" spans="1:46">
      <c r="A88" s="6"/>
      <c r="B88" s="6"/>
      <c r="C88" s="8">
        <v>12</v>
      </c>
      <c r="D88" s="9">
        <v>9.82006451612903</v>
      </c>
      <c r="E88" s="12">
        <f t="shared" si="78"/>
        <v>12.7145333333333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9.78832258064516</v>
      </c>
      <c r="E91" s="8"/>
      <c r="F91" s="8"/>
      <c r="G91" s="6">
        <v>1</v>
      </c>
      <c r="H91" s="11">
        <f t="shared" ref="H91:H102" si="80">E92</f>
        <v>9.78832258064516</v>
      </c>
      <c r="I91" s="11">
        <f t="shared" ref="I91:I102" si="81">H91+273.15</f>
        <v>282.938322580645</v>
      </c>
      <c r="J91" s="11">
        <f t="shared" ref="J91:J102" si="82">EXP(($C$18*(I91-$C$16))/($C$19*I91*$C$16))</f>
        <v>0.0598102990317376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0.00454079790248952</v>
      </c>
      <c r="Q91" s="15">
        <f t="shared" ref="Q91:Q102" si="86">P91*$B$93</f>
        <v>0.000817343622448114</v>
      </c>
      <c r="R91" s="11">
        <f t="shared" ref="R91:R102" si="87">L91*$B$93</f>
        <v>0.0136656</v>
      </c>
      <c r="S91" s="16">
        <f t="shared" ref="S91:S102" si="88">Q91/R91</f>
        <v>0.0598102990317376</v>
      </c>
      <c r="T91" s="3">
        <v>0.01</v>
      </c>
      <c r="U91" s="17">
        <f t="shared" ref="U91:U102" si="89">S91*T91</f>
        <v>0.000598102990317376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0.0153981029903174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163.333333333333</v>
      </c>
      <c r="AU91" s="1">
        <f t="shared" ref="AU91:AU102" si="96">AT91*10000*AS91*0.67*AR91*AQ91</f>
        <v>23027.4343388324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8.92493548387097</v>
      </c>
      <c r="E92" s="12">
        <f t="shared" ref="E92:E103" si="97">D91</f>
        <v>9.78832258064516</v>
      </c>
      <c r="F92" s="8" t="s">
        <v>109</v>
      </c>
      <c r="G92" s="6">
        <v>2</v>
      </c>
      <c r="H92" s="11">
        <f t="shared" si="80"/>
        <v>8.92493548387097</v>
      </c>
      <c r="I92" s="11">
        <f t="shared" si="81"/>
        <v>282.074935483871</v>
      </c>
      <c r="J92" s="11">
        <f t="shared" si="82"/>
        <v>0.0538307425551674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0.14729920209751</v>
      </c>
      <c r="P92" s="11">
        <f t="shared" si="85"/>
        <v>0.00792922542669266</v>
      </c>
      <c r="Q92" s="15">
        <f t="shared" si="86"/>
        <v>0.00142726057680468</v>
      </c>
      <c r="R92" s="11">
        <f t="shared" si="87"/>
        <v>0.0136656</v>
      </c>
      <c r="S92" s="16">
        <f t="shared" si="88"/>
        <v>0.10444185230101</v>
      </c>
      <c r="T92" s="3">
        <v>0.01</v>
      </c>
      <c r="U92" s="17">
        <f t="shared" si="89"/>
        <v>0.0010444185230101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0.0158444185230101</v>
      </c>
      <c r="AR92" s="24">
        <f t="shared" si="93"/>
        <v>7.592</v>
      </c>
      <c r="AS92" s="1">
        <f t="shared" si="94"/>
        <v>0.18</v>
      </c>
      <c r="AT92" s="2">
        <f t="shared" si="95"/>
        <v>163.333333333333</v>
      </c>
      <c r="AU92" s="1">
        <f t="shared" si="96"/>
        <v>23694.8867925499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11.8379285714286</v>
      </c>
      <c r="E93" s="12">
        <f t="shared" si="97"/>
        <v>8.92493548387097</v>
      </c>
      <c r="F93" s="8" t="s">
        <v>109</v>
      </c>
      <c r="G93" s="6">
        <v>3</v>
      </c>
      <c r="H93" s="11">
        <f t="shared" si="80"/>
        <v>11.8379285714286</v>
      </c>
      <c r="I93" s="11">
        <f t="shared" si="81"/>
        <v>284.987928571429</v>
      </c>
      <c r="J93" s="11">
        <f t="shared" si="82"/>
        <v>0.0766058705480391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0.215289976670818</v>
      </c>
      <c r="P93" s="11">
        <f t="shared" si="85"/>
        <v>0.016492476083135</v>
      </c>
      <c r="Q93" s="15">
        <f t="shared" si="86"/>
        <v>0.0029686456949643</v>
      </c>
      <c r="R93" s="11">
        <f t="shared" si="87"/>
        <v>0.0136656</v>
      </c>
      <c r="S93" s="16">
        <f t="shared" si="88"/>
        <v>0.217234932601884</v>
      </c>
      <c r="T93" s="3">
        <v>0.01</v>
      </c>
      <c r="U93" s="17">
        <f t="shared" si="89"/>
        <v>0.00217234932601884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0.0169723493260188</v>
      </c>
      <c r="AR93" s="24">
        <f t="shared" si="93"/>
        <v>7.592</v>
      </c>
      <c r="AS93" s="1">
        <f t="shared" si="94"/>
        <v>0.18</v>
      </c>
      <c r="AT93" s="2">
        <f t="shared" si="95"/>
        <v>163.333333333333</v>
      </c>
      <c r="AU93" s="1">
        <f t="shared" si="96"/>
        <v>25381.6759068559</v>
      </c>
    </row>
    <row r="94" s="1" customFormat="1" ht="16.8" spans="1:47">
      <c r="A94" s="6"/>
      <c r="B94" s="6"/>
      <c r="C94" s="8">
        <v>3</v>
      </c>
      <c r="D94" s="9">
        <v>15.7934193548387</v>
      </c>
      <c r="E94" s="12">
        <f t="shared" si="97"/>
        <v>11.8379285714286</v>
      </c>
      <c r="F94" s="8" t="s">
        <v>109</v>
      </c>
      <c r="G94" s="6">
        <v>4</v>
      </c>
      <c r="H94" s="11">
        <f t="shared" si="80"/>
        <v>15.7934193548387</v>
      </c>
      <c r="I94" s="11">
        <f t="shared" si="81"/>
        <v>288.943419354839</v>
      </c>
      <c r="J94" s="11">
        <f t="shared" si="82"/>
        <v>0.122288614378835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0.274717500587683</v>
      </c>
      <c r="P94" s="11">
        <f t="shared" si="85"/>
        <v>0.0335948224924844</v>
      </c>
      <c r="Q94" s="15">
        <f t="shared" si="86"/>
        <v>0.00604706804864719</v>
      </c>
      <c r="R94" s="11">
        <f t="shared" si="87"/>
        <v>0.0136656</v>
      </c>
      <c r="S94" s="16">
        <f t="shared" si="88"/>
        <v>0.44250293061755</v>
      </c>
      <c r="T94" s="3">
        <v>0.01</v>
      </c>
      <c r="U94" s="17">
        <f t="shared" si="89"/>
        <v>0.0044250293061755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0.0315250293061755</v>
      </c>
      <c r="AR94" s="24">
        <f t="shared" si="93"/>
        <v>7.592</v>
      </c>
      <c r="AS94" s="1">
        <f t="shared" si="94"/>
        <v>0.18</v>
      </c>
      <c r="AT94" s="2">
        <f t="shared" si="95"/>
        <v>163.333333333333</v>
      </c>
      <c r="AU94" s="1">
        <f t="shared" si="96"/>
        <v>47144.8036705696</v>
      </c>
    </row>
    <row r="95" s="1" customFormat="1" ht="16.8" spans="1:47">
      <c r="A95" s="6"/>
      <c r="B95" s="6"/>
      <c r="C95" s="8">
        <v>4</v>
      </c>
      <c r="D95" s="9">
        <v>17.9909666666667</v>
      </c>
      <c r="E95" s="12">
        <f t="shared" si="97"/>
        <v>15.7934193548387</v>
      </c>
      <c r="F95" s="8" t="s">
        <v>109</v>
      </c>
      <c r="G95" s="6">
        <v>5</v>
      </c>
      <c r="H95" s="11">
        <f t="shared" si="80"/>
        <v>17.9909666666667</v>
      </c>
      <c r="I95" s="11">
        <f t="shared" si="81"/>
        <v>291.140966666667</v>
      </c>
      <c r="J95" s="11">
        <f t="shared" si="82"/>
        <v>0.157706787250218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0.229066544190438</v>
      </c>
      <c r="O95" s="11">
        <f t="shared" si="98"/>
        <v>0.0879761339047599</v>
      </c>
      <c r="P95" s="11">
        <f t="shared" si="85"/>
        <v>0.0138744334328146</v>
      </c>
      <c r="Q95" s="15">
        <f t="shared" si="86"/>
        <v>0.00249739801790664</v>
      </c>
      <c r="R95" s="11">
        <f t="shared" si="87"/>
        <v>0.0136656</v>
      </c>
      <c r="S95" s="16">
        <f t="shared" si="88"/>
        <v>0.182750703804197</v>
      </c>
      <c r="T95" s="3">
        <v>0.01</v>
      </c>
      <c r="U95" s="17">
        <f t="shared" si="89"/>
        <v>0.00182750703804197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0.028927507038042</v>
      </c>
      <c r="AR95" s="24">
        <f t="shared" si="93"/>
        <v>7.592</v>
      </c>
      <c r="AS95" s="1">
        <f t="shared" si="94"/>
        <v>0.18</v>
      </c>
      <c r="AT95" s="2">
        <f t="shared" si="95"/>
        <v>163.333333333333</v>
      </c>
      <c r="AU95" s="1">
        <f t="shared" si="96"/>
        <v>43260.2814335958</v>
      </c>
    </row>
    <row r="96" s="1" customFormat="1" ht="16.8" spans="1:47">
      <c r="A96" s="6"/>
      <c r="B96" s="6"/>
      <c r="C96" s="8">
        <v>5</v>
      </c>
      <c r="D96" s="9">
        <v>20.6016129032258</v>
      </c>
      <c r="E96" s="12">
        <f t="shared" si="97"/>
        <v>17.9909666666667</v>
      </c>
      <c r="F96" s="8" t="s">
        <v>111</v>
      </c>
      <c r="G96" s="6">
        <v>6</v>
      </c>
      <c r="H96" s="11">
        <f t="shared" si="80"/>
        <v>20.6016129032258</v>
      </c>
      <c r="I96" s="11">
        <f t="shared" si="81"/>
        <v>293.751612903226</v>
      </c>
      <c r="J96" s="11">
        <f t="shared" si="82"/>
        <v>0.212291222786504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0.150021700471945</v>
      </c>
      <c r="P96" s="11">
        <f t="shared" si="85"/>
        <v>0.0318482902376999</v>
      </c>
      <c r="Q96" s="15">
        <f t="shared" si="86"/>
        <v>0.00573269224278598</v>
      </c>
      <c r="R96" s="11">
        <f t="shared" si="87"/>
        <v>0.0136656</v>
      </c>
      <c r="S96" s="16">
        <f t="shared" si="88"/>
        <v>0.419498027366964</v>
      </c>
      <c r="T96" s="3">
        <v>0.01</v>
      </c>
      <c r="U96" s="17">
        <f t="shared" si="89"/>
        <v>0.00419498027366964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0.0312949802736696</v>
      </c>
      <c r="AR96" s="24">
        <f t="shared" si="93"/>
        <v>7.592</v>
      </c>
      <c r="AS96" s="1">
        <f t="shared" si="94"/>
        <v>0.18</v>
      </c>
      <c r="AT96" s="2">
        <f t="shared" si="95"/>
        <v>163.333333333333</v>
      </c>
      <c r="AU96" s="1">
        <f t="shared" si="96"/>
        <v>46800.7717470221</v>
      </c>
    </row>
    <row r="97" s="1" customFormat="1" ht="16.8" spans="1:47">
      <c r="A97" s="6"/>
      <c r="B97" s="6"/>
      <c r="C97" s="8">
        <v>6</v>
      </c>
      <c r="D97" s="9">
        <v>21.4763333333333</v>
      </c>
      <c r="E97" s="12">
        <f t="shared" si="97"/>
        <v>20.6016129032258</v>
      </c>
      <c r="F97" s="8" t="s">
        <v>109</v>
      </c>
      <c r="G97" s="6">
        <v>7</v>
      </c>
      <c r="H97" s="11">
        <f t="shared" si="80"/>
        <v>21.4763333333333</v>
      </c>
      <c r="I97" s="11">
        <f t="shared" si="81"/>
        <v>294.626333333333</v>
      </c>
      <c r="J97" s="11">
        <f t="shared" si="82"/>
        <v>0.234245019814224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0.194093410234245</v>
      </c>
      <c r="P97" s="11">
        <f t="shared" si="85"/>
        <v>0.0454654147261312</v>
      </c>
      <c r="Q97" s="15">
        <f t="shared" si="86"/>
        <v>0.00818377465070361</v>
      </c>
      <c r="R97" s="11">
        <f t="shared" si="87"/>
        <v>0.0136656</v>
      </c>
      <c r="S97" s="16">
        <f t="shared" si="88"/>
        <v>0.598859519574962</v>
      </c>
      <c r="T97" s="3">
        <v>0.01</v>
      </c>
      <c r="U97" s="17">
        <f t="shared" si="89"/>
        <v>0.00598859519574962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0.0330885951957496</v>
      </c>
      <c r="AR97" s="24">
        <f t="shared" si="93"/>
        <v>7.592</v>
      </c>
      <c r="AS97" s="1">
        <f t="shared" si="94"/>
        <v>0.18</v>
      </c>
      <c r="AT97" s="2">
        <f t="shared" si="95"/>
        <v>163.333333333333</v>
      </c>
      <c r="AU97" s="1">
        <f t="shared" si="96"/>
        <v>49483.0729287533</v>
      </c>
    </row>
    <row r="98" s="1" customFormat="1" ht="16.8" spans="1:47">
      <c r="A98" s="6"/>
      <c r="B98" s="6"/>
      <c r="C98" s="8">
        <v>7</v>
      </c>
      <c r="D98" s="9">
        <v>21.1994193548387</v>
      </c>
      <c r="E98" s="12">
        <f t="shared" si="97"/>
        <v>21.4763333333333</v>
      </c>
      <c r="F98" s="8" t="s">
        <v>109</v>
      </c>
      <c r="G98" s="6">
        <v>8</v>
      </c>
      <c r="H98" s="11">
        <f t="shared" si="80"/>
        <v>21.1994193548387</v>
      </c>
      <c r="I98" s="11">
        <f t="shared" si="81"/>
        <v>294.349419354839</v>
      </c>
      <c r="J98" s="11">
        <f t="shared" si="82"/>
        <v>0.227074303047324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0.224547995508114</v>
      </c>
      <c r="P98" s="11">
        <f t="shared" si="85"/>
        <v>0.0509890795806787</v>
      </c>
      <c r="Q98" s="15">
        <f t="shared" si="86"/>
        <v>0.00917803432452216</v>
      </c>
      <c r="R98" s="11">
        <f t="shared" si="87"/>
        <v>0.0136656</v>
      </c>
      <c r="S98" s="16">
        <f t="shared" si="88"/>
        <v>0.671615905962575</v>
      </c>
      <c r="T98" s="3">
        <v>0.01</v>
      </c>
      <c r="U98" s="17">
        <f t="shared" si="89"/>
        <v>0.00671615905962575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0.0338161590596257</v>
      </c>
      <c r="AR98" s="24">
        <f t="shared" si="93"/>
        <v>7.592</v>
      </c>
      <c r="AS98" s="1">
        <f t="shared" si="94"/>
        <v>0.18</v>
      </c>
      <c r="AT98" s="2">
        <f t="shared" si="95"/>
        <v>163.333333333333</v>
      </c>
      <c r="AU98" s="1">
        <f t="shared" si="96"/>
        <v>50571.1244318021</v>
      </c>
    </row>
    <row r="99" s="1" customFormat="1" ht="16.8" spans="1:47">
      <c r="A99" s="6"/>
      <c r="B99" s="6"/>
      <c r="C99" s="8">
        <v>8</v>
      </c>
      <c r="D99" s="9">
        <v>20.8514838709677</v>
      </c>
      <c r="E99" s="12">
        <f t="shared" si="97"/>
        <v>21.1994193548387</v>
      </c>
      <c r="F99" s="8" t="s">
        <v>109</v>
      </c>
      <c r="G99" s="6">
        <v>9</v>
      </c>
      <c r="H99" s="11">
        <f t="shared" si="80"/>
        <v>20.8514838709677</v>
      </c>
      <c r="I99" s="11">
        <f t="shared" si="81"/>
        <v>294.001483870968</v>
      </c>
      <c r="J99" s="11">
        <f t="shared" si="82"/>
        <v>0.218356706325706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0.249478915927436</v>
      </c>
      <c r="P99" s="11">
        <f t="shared" si="85"/>
        <v>0.0544753943796226</v>
      </c>
      <c r="Q99" s="15">
        <f t="shared" si="86"/>
        <v>0.00980557098833207</v>
      </c>
      <c r="R99" s="11">
        <f t="shared" si="87"/>
        <v>0.0136656</v>
      </c>
      <c r="S99" s="16">
        <f t="shared" si="88"/>
        <v>0.717536806897031</v>
      </c>
      <c r="T99" s="3">
        <v>0.01</v>
      </c>
      <c r="U99" s="17">
        <f t="shared" si="89"/>
        <v>0.00717536806897031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0.0342753680689703</v>
      </c>
      <c r="AR99" s="24">
        <f t="shared" si="93"/>
        <v>7.592</v>
      </c>
      <c r="AS99" s="1">
        <f t="shared" si="94"/>
        <v>0.18</v>
      </c>
      <c r="AT99" s="2">
        <f t="shared" si="95"/>
        <v>163.333333333333</v>
      </c>
      <c r="AU99" s="1">
        <f t="shared" si="96"/>
        <v>51257.8587208981</v>
      </c>
    </row>
    <row r="100" s="1" customFormat="1" ht="16.8" spans="1:47">
      <c r="A100" s="6"/>
      <c r="B100" s="6"/>
      <c r="C100" s="8">
        <v>9</v>
      </c>
      <c r="D100" s="9">
        <v>20.0314333333333</v>
      </c>
      <c r="E100" s="12">
        <f t="shared" si="97"/>
        <v>20.8514838709677</v>
      </c>
      <c r="F100" s="8" t="s">
        <v>109</v>
      </c>
      <c r="G100" s="6">
        <v>10</v>
      </c>
      <c r="H100" s="11">
        <f t="shared" si="80"/>
        <v>20.0314333333333</v>
      </c>
      <c r="I100" s="11">
        <f t="shared" si="81"/>
        <v>293.181433333333</v>
      </c>
      <c r="J100" s="11">
        <f t="shared" si="82"/>
        <v>0.199038047056845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0.270923521547813</v>
      </c>
      <c r="P100" s="11">
        <f t="shared" si="85"/>
        <v>0.0539240886306398</v>
      </c>
      <c r="Q100" s="15">
        <f t="shared" si="86"/>
        <v>0.00970633595351517</v>
      </c>
      <c r="R100" s="11">
        <f t="shared" si="87"/>
        <v>0.0136656</v>
      </c>
      <c r="S100" s="16">
        <f t="shared" si="88"/>
        <v>0.710275140024234</v>
      </c>
      <c r="T100" s="3">
        <v>0.01</v>
      </c>
      <c r="U100" s="17">
        <f t="shared" si="89"/>
        <v>0.00710275140024234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0.0342027514002423</v>
      </c>
      <c r="AR100" s="24">
        <f t="shared" si="93"/>
        <v>7.592</v>
      </c>
      <c r="AS100" s="1">
        <f t="shared" si="94"/>
        <v>0.18</v>
      </c>
      <c r="AT100" s="2">
        <f t="shared" si="95"/>
        <v>163.333333333333</v>
      </c>
      <c r="AU100" s="1">
        <f t="shared" si="96"/>
        <v>51149.2625144634</v>
      </c>
    </row>
    <row r="101" s="1" customFormat="1" ht="16.8" spans="1:47">
      <c r="A101" s="6"/>
      <c r="B101" s="6"/>
      <c r="C101" s="8">
        <v>10</v>
      </c>
      <c r="D101" s="9">
        <v>17.2962903225806</v>
      </c>
      <c r="E101" s="12">
        <f t="shared" si="97"/>
        <v>20.0314333333333</v>
      </c>
      <c r="F101" s="8" t="s">
        <v>109</v>
      </c>
      <c r="G101" s="6">
        <v>11</v>
      </c>
      <c r="H101" s="11">
        <f t="shared" si="80"/>
        <v>17.2962903225806</v>
      </c>
      <c r="I101" s="11">
        <f t="shared" si="81"/>
        <v>290.446290322581</v>
      </c>
      <c r="J101" s="11">
        <f t="shared" si="82"/>
        <v>0.145583345392418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0.206149461271314</v>
      </c>
      <c r="O101" s="11">
        <f t="shared" si="98"/>
        <v>0.0867699716458586</v>
      </c>
      <c r="P101" s="11">
        <f t="shared" si="85"/>
        <v>0.0126322627518094</v>
      </c>
      <c r="Q101" s="15">
        <f t="shared" si="86"/>
        <v>0.00227380729532569</v>
      </c>
      <c r="R101" s="11">
        <f t="shared" si="87"/>
        <v>0.0136656</v>
      </c>
      <c r="S101" s="16">
        <f t="shared" si="88"/>
        <v>0.166389130029101</v>
      </c>
      <c r="T101" s="3">
        <v>0.01</v>
      </c>
      <c r="U101" s="17">
        <f t="shared" si="89"/>
        <v>0.00166389130029101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0.028763891300291</v>
      </c>
      <c r="AR101" s="24">
        <f t="shared" si="93"/>
        <v>7.592</v>
      </c>
      <c r="AS101" s="1">
        <f t="shared" si="94"/>
        <v>0.18</v>
      </c>
      <c r="AT101" s="2">
        <f t="shared" si="95"/>
        <v>163.333333333333</v>
      </c>
      <c r="AU101" s="1">
        <f t="shared" si="96"/>
        <v>43015.5986528514</v>
      </c>
    </row>
    <row r="102" s="1" customFormat="1" ht="16.8" spans="1:48">
      <c r="A102" s="6"/>
      <c r="B102" s="6"/>
      <c r="C102" s="8">
        <v>11</v>
      </c>
      <c r="D102" s="9">
        <v>12.7145333333333</v>
      </c>
      <c r="E102" s="12">
        <f t="shared" si="97"/>
        <v>17.2962903225806</v>
      </c>
      <c r="F102" s="8" t="s">
        <v>111</v>
      </c>
      <c r="G102" s="6">
        <v>12</v>
      </c>
      <c r="H102" s="11">
        <f t="shared" si="80"/>
        <v>12.7145333333333</v>
      </c>
      <c r="I102" s="11">
        <f t="shared" si="81"/>
        <v>285.864533333333</v>
      </c>
      <c r="J102" s="11">
        <f t="shared" si="82"/>
        <v>0.0850673014446712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0.150057708894049</v>
      </c>
      <c r="P102" s="11">
        <f t="shared" si="85"/>
        <v>0.0127650043565868</v>
      </c>
      <c r="Q102" s="15">
        <f t="shared" si="86"/>
        <v>0.00229770078418563</v>
      </c>
      <c r="R102" s="11">
        <f t="shared" si="87"/>
        <v>0.0136656</v>
      </c>
      <c r="S102" s="16">
        <f t="shared" si="88"/>
        <v>0.168137570555674</v>
      </c>
      <c r="T102" s="3">
        <v>0.01</v>
      </c>
      <c r="U102" s="17">
        <f t="shared" si="89"/>
        <v>0.00168137570555674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0.0164813757055567</v>
      </c>
      <c r="AR102" s="24">
        <f t="shared" si="93"/>
        <v>7.592</v>
      </c>
      <c r="AS102" s="1">
        <f t="shared" si="94"/>
        <v>0.18</v>
      </c>
      <c r="AT102" s="2">
        <f t="shared" si="95"/>
        <v>163.333333333333</v>
      </c>
      <c r="AU102" s="1">
        <f t="shared" si="96"/>
        <v>24647.4385261605</v>
      </c>
      <c r="AV102" s="1">
        <f>SUM(AU91:AU102)</f>
        <v>479434.209664355</v>
      </c>
    </row>
    <row r="103" s="1" customFormat="1" ht="16.8" spans="1:46">
      <c r="A103" s="6"/>
      <c r="B103" s="6"/>
      <c r="C103" s="8">
        <v>12</v>
      </c>
      <c r="D103" s="9">
        <v>9.82006451612903</v>
      </c>
      <c r="E103" s="12">
        <f t="shared" si="97"/>
        <v>12.7145333333333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9.78832258064516</v>
      </c>
      <c r="E107" s="8"/>
      <c r="F107" s="8"/>
      <c r="G107" s="6">
        <v>1</v>
      </c>
      <c r="H107" s="11">
        <f t="shared" ref="H107:H118" si="99">E108</f>
        <v>9.78832258064516</v>
      </c>
      <c r="I107" s="11">
        <f t="shared" ref="I107:I118" si="100">H107+273.15</f>
        <v>282.938322580645</v>
      </c>
      <c r="J107" s="11">
        <f t="shared" ref="J107:J118" si="101">EXP(($C$18*(I107-$C$16))/($C$19*I107*$C$16))</f>
        <v>0.0598102990317376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0.165237015980496</v>
      </c>
      <c r="Q107" s="15">
        <f t="shared" ref="Q107:Q118" si="105">P107*$B$109</f>
        <v>0.0743566571912232</v>
      </c>
      <c r="R107" s="11">
        <f t="shared" ref="R107:R118" si="106">L107*$B$109</f>
        <v>1.24320825</v>
      </c>
      <c r="S107" s="16">
        <f t="shared" ref="S107:S118" si="107">Q107/R107</f>
        <v>0.0598102990317376</v>
      </c>
      <c r="T107" s="3">
        <v>0.27</v>
      </c>
      <c r="U107" s="17">
        <f t="shared" ref="U107:U118" si="108">S107*T107</f>
        <v>0.0161487807385692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0.231268857392679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487.5</v>
      </c>
      <c r="AF107" s="1">
        <f t="shared" ref="AF107:AF118" si="113">AE107*10000*AC107*AB107</f>
        <v>11536109.7815509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8.92493548387097</v>
      </c>
      <c r="E108" s="12">
        <f t="shared" ref="E108:E119" si="114">D107</f>
        <v>9.78832258064516</v>
      </c>
      <c r="F108" s="8" t="s">
        <v>109</v>
      </c>
      <c r="G108" s="6">
        <v>2</v>
      </c>
      <c r="H108" s="11">
        <f t="shared" si="99"/>
        <v>8.92493548387097</v>
      </c>
      <c r="I108" s="11">
        <f t="shared" si="100"/>
        <v>282.074935483871</v>
      </c>
      <c r="J108" s="11">
        <f t="shared" si="101"/>
        <v>0.0538307425551674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5.3601329840195</v>
      </c>
      <c r="P108" s="11">
        <f t="shared" si="104"/>
        <v>0.288539938724215</v>
      </c>
      <c r="Q108" s="15">
        <f t="shared" si="105"/>
        <v>0.129842972425897</v>
      </c>
      <c r="R108" s="11">
        <f t="shared" si="106"/>
        <v>1.24320825</v>
      </c>
      <c r="S108" s="16">
        <f t="shared" si="107"/>
        <v>0.10444185230101</v>
      </c>
      <c r="T108" s="3">
        <v>0.27</v>
      </c>
      <c r="U108" s="17">
        <f t="shared" si="108"/>
        <v>0.0281993001212726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0.234902088986564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487.5</v>
      </c>
      <c r="AF108" s="1">
        <f t="shared" si="113"/>
        <v>11717341.9586861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0.45</v>
      </c>
      <c r="C109" s="8">
        <v>2</v>
      </c>
      <c r="D109" s="9">
        <v>11.8379285714286</v>
      </c>
      <c r="E109" s="12">
        <f t="shared" si="114"/>
        <v>8.92493548387097</v>
      </c>
      <c r="F109" s="8" t="s">
        <v>109</v>
      </c>
      <c r="G109" s="6">
        <v>3</v>
      </c>
      <c r="H109" s="11">
        <f t="shared" si="99"/>
        <v>11.8379285714286</v>
      </c>
      <c r="I109" s="11">
        <f t="shared" si="100"/>
        <v>284.987928571429</v>
      </c>
      <c r="J109" s="11">
        <f t="shared" si="101"/>
        <v>0.0766058705480391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7.83427804529529</v>
      </c>
      <c r="P109" s="11">
        <f t="shared" si="104"/>
        <v>0.600151689775235</v>
      </c>
      <c r="Q109" s="15">
        <f t="shared" si="105"/>
        <v>0.270068260398856</v>
      </c>
      <c r="R109" s="11">
        <f t="shared" si="106"/>
        <v>1.24320825</v>
      </c>
      <c r="S109" s="16">
        <f t="shared" si="107"/>
        <v>0.217234932601884</v>
      </c>
      <c r="T109" s="3">
        <v>0.27</v>
      </c>
      <c r="U109" s="17">
        <f t="shared" si="108"/>
        <v>0.0586534318025086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0.244084009688456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487.5</v>
      </c>
      <c r="AF109" s="1">
        <f t="shared" si="113"/>
        <v>12175352.8055278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15.7934193548387</v>
      </c>
      <c r="E110" s="12">
        <f t="shared" si="114"/>
        <v>11.8379285714286</v>
      </c>
      <c r="F110" s="8" t="s">
        <v>109</v>
      </c>
      <c r="G110" s="6">
        <v>4</v>
      </c>
      <c r="H110" s="11">
        <f t="shared" si="99"/>
        <v>15.7934193548387</v>
      </c>
      <c r="I110" s="11">
        <f t="shared" si="100"/>
        <v>288.943419354839</v>
      </c>
      <c r="J110" s="11">
        <f t="shared" si="101"/>
        <v>0.122288614378835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9.99681135552005</v>
      </c>
      <c r="P110" s="11">
        <f t="shared" si="104"/>
        <v>1.22249620887315</v>
      </c>
      <c r="Q110" s="15">
        <f t="shared" si="105"/>
        <v>0.550123293992916</v>
      </c>
      <c r="R110" s="11">
        <f t="shared" si="106"/>
        <v>1.24320825</v>
      </c>
      <c r="S110" s="16">
        <f t="shared" si="107"/>
        <v>0.44250293061755</v>
      </c>
      <c r="T110" s="3">
        <v>0.27</v>
      </c>
      <c r="U110" s="17">
        <f t="shared" si="108"/>
        <v>0.119475791266739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0.311221951066922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487.5</v>
      </c>
      <c r="AF110" s="1">
        <f t="shared" si="113"/>
        <v>15524315.0090044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17.9909666666667</v>
      </c>
      <c r="E111" s="12">
        <f t="shared" si="114"/>
        <v>15.7934193548387</v>
      </c>
      <c r="F111" s="8" t="s">
        <v>109</v>
      </c>
      <c r="G111" s="6">
        <v>5</v>
      </c>
      <c r="H111" s="11">
        <f t="shared" si="99"/>
        <v>17.9909666666667</v>
      </c>
      <c r="I111" s="11">
        <f t="shared" si="100"/>
        <v>291.140966666667</v>
      </c>
      <c r="J111" s="11">
        <f t="shared" si="101"/>
        <v>0.157706787250218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8.33559938931456</v>
      </c>
      <c r="O111" s="11">
        <f t="shared" si="115"/>
        <v>3.20140075733235</v>
      </c>
      <c r="P111" s="11">
        <f t="shared" si="104"/>
        <v>0.504882628139298</v>
      </c>
      <c r="Q111" s="15">
        <f t="shared" si="105"/>
        <v>0.227197182662684</v>
      </c>
      <c r="R111" s="11">
        <f t="shared" si="106"/>
        <v>1.24320825</v>
      </c>
      <c r="S111" s="16">
        <f t="shared" si="107"/>
        <v>0.182750703804197</v>
      </c>
      <c r="T111" s="3">
        <v>0.27</v>
      </c>
      <c r="U111" s="17">
        <f t="shared" si="108"/>
        <v>0.0493426900271332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0.290076821043181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487.5</v>
      </c>
      <c r="AF111" s="1">
        <f t="shared" si="113"/>
        <v>14469557.597872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20.6016129032258</v>
      </c>
      <c r="E112" s="12">
        <f t="shared" si="114"/>
        <v>17.9909666666667</v>
      </c>
      <c r="F112" s="8" t="s">
        <v>111</v>
      </c>
      <c r="G112" s="6">
        <v>6</v>
      </c>
      <c r="H112" s="11">
        <f t="shared" si="99"/>
        <v>20.6016129032258</v>
      </c>
      <c r="I112" s="11">
        <f t="shared" si="100"/>
        <v>293.751612903226</v>
      </c>
      <c r="J112" s="11">
        <f t="shared" si="101"/>
        <v>0.212291222786504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5.45920312919305</v>
      </c>
      <c r="P112" s="11">
        <f t="shared" si="104"/>
        <v>1.1589409077363</v>
      </c>
      <c r="Q112" s="15">
        <f t="shared" si="105"/>
        <v>0.521523408481335</v>
      </c>
      <c r="R112" s="11">
        <f t="shared" si="106"/>
        <v>1.24320825</v>
      </c>
      <c r="S112" s="16">
        <f t="shared" si="107"/>
        <v>0.419498027366964</v>
      </c>
      <c r="T112" s="3">
        <v>0.27</v>
      </c>
      <c r="U112" s="17">
        <f t="shared" si="108"/>
        <v>0.11326446738908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0.309349236917808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487.5</v>
      </c>
      <c r="AF112" s="1">
        <f t="shared" si="113"/>
        <v>15430900.6329522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21.4763333333333</v>
      </c>
      <c r="E113" s="12">
        <f t="shared" si="114"/>
        <v>20.6016129032258</v>
      </c>
      <c r="F113" s="8" t="s">
        <v>109</v>
      </c>
      <c r="G113" s="6">
        <v>7</v>
      </c>
      <c r="H113" s="11">
        <f t="shared" si="99"/>
        <v>21.4763333333333</v>
      </c>
      <c r="I113" s="11">
        <f t="shared" si="100"/>
        <v>294.626333333333</v>
      </c>
      <c r="J113" s="11">
        <f t="shared" si="101"/>
        <v>0.234245019814224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7.06294722145675</v>
      </c>
      <c r="P113" s="11">
        <f t="shared" si="104"/>
        <v>1.65446021183696</v>
      </c>
      <c r="Q113" s="15">
        <f t="shared" si="105"/>
        <v>0.74450709532663</v>
      </c>
      <c r="R113" s="11">
        <f t="shared" si="106"/>
        <v>1.24320825</v>
      </c>
      <c r="S113" s="16">
        <f t="shared" si="107"/>
        <v>0.598859519574963</v>
      </c>
      <c r="T113" s="3">
        <v>0.27</v>
      </c>
      <c r="U113" s="17">
        <f t="shared" si="108"/>
        <v>0.16169207028524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0.323950159191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487.5</v>
      </c>
      <c r="AF113" s="1">
        <f t="shared" si="113"/>
        <v>16159221.1001107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21.1994193548387</v>
      </c>
      <c r="E114" s="12">
        <f t="shared" si="114"/>
        <v>21.4763333333333</v>
      </c>
      <c r="F114" s="8" t="s">
        <v>109</v>
      </c>
      <c r="G114" s="6">
        <v>8</v>
      </c>
      <c r="H114" s="11">
        <f t="shared" si="99"/>
        <v>21.1994193548387</v>
      </c>
      <c r="I114" s="11">
        <f t="shared" si="100"/>
        <v>294.349419354839</v>
      </c>
      <c r="J114" s="11">
        <f t="shared" si="101"/>
        <v>0.227074303047324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8.17117200961979</v>
      </c>
      <c r="P114" s="11">
        <f t="shared" si="104"/>
        <v>1.85546318916422</v>
      </c>
      <c r="Q114" s="15">
        <f t="shared" si="105"/>
        <v>0.834958435123897</v>
      </c>
      <c r="R114" s="11">
        <f t="shared" si="106"/>
        <v>1.24320825</v>
      </c>
      <c r="S114" s="16">
        <f t="shared" si="107"/>
        <v>0.671615905962575</v>
      </c>
      <c r="T114" s="3">
        <v>0.27</v>
      </c>
      <c r="U114" s="17">
        <f t="shared" si="108"/>
        <v>0.181336294609895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0.329872892824883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487.5</v>
      </c>
      <c r="AF114" s="1">
        <f t="shared" si="113"/>
        <v>16454657.7887235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20.8514838709677</v>
      </c>
      <c r="E115" s="12">
        <f t="shared" si="114"/>
        <v>21.1994193548387</v>
      </c>
      <c r="F115" s="8" t="s">
        <v>109</v>
      </c>
      <c r="G115" s="6">
        <v>9</v>
      </c>
      <c r="H115" s="11">
        <f t="shared" si="99"/>
        <v>20.8514838709677</v>
      </c>
      <c r="I115" s="11">
        <f t="shared" si="100"/>
        <v>294.001483870968</v>
      </c>
      <c r="J115" s="11">
        <f t="shared" si="101"/>
        <v>0.218356706325706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9.07839382045558</v>
      </c>
      <c r="P115" s="11">
        <f t="shared" si="104"/>
        <v>1.98232817336233</v>
      </c>
      <c r="Q115" s="15">
        <f t="shared" si="105"/>
        <v>0.892047678013046</v>
      </c>
      <c r="R115" s="11">
        <f t="shared" si="106"/>
        <v>1.24320825</v>
      </c>
      <c r="S115" s="16">
        <f t="shared" si="107"/>
        <v>0.717536806897031</v>
      </c>
      <c r="T115" s="3">
        <v>0.27</v>
      </c>
      <c r="U115" s="17">
        <f t="shared" si="108"/>
        <v>0.193734937862199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0.333611083765453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487.5</v>
      </c>
      <c r="AF115" s="1">
        <f t="shared" si="113"/>
        <v>16641125.5283102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20.0314333333333</v>
      </c>
      <c r="E116" s="12">
        <f t="shared" si="114"/>
        <v>20.8514838709677</v>
      </c>
      <c r="F116" s="8" t="s">
        <v>109</v>
      </c>
      <c r="G116" s="6">
        <v>10</v>
      </c>
      <c r="H116" s="11">
        <f t="shared" si="99"/>
        <v>20.0314333333333</v>
      </c>
      <c r="I116" s="11">
        <f t="shared" si="100"/>
        <v>293.181433333333</v>
      </c>
      <c r="J116" s="11">
        <f t="shared" si="101"/>
        <v>0.199038047056845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9.85875064709325</v>
      </c>
      <c r="P116" s="11">
        <f t="shared" si="104"/>
        <v>1.96226647521785</v>
      </c>
      <c r="Q116" s="15">
        <f t="shared" si="105"/>
        <v>0.883019913848033</v>
      </c>
      <c r="R116" s="11">
        <f t="shared" si="106"/>
        <v>1.24320825</v>
      </c>
      <c r="S116" s="16">
        <f t="shared" si="107"/>
        <v>0.710275140024234</v>
      </c>
      <c r="T116" s="3">
        <v>0.27</v>
      </c>
      <c r="U116" s="17">
        <f t="shared" si="108"/>
        <v>0.191774287806543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0.333019947773673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487.5</v>
      </c>
      <c r="AF116" s="1">
        <f t="shared" si="113"/>
        <v>16611638.5936062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17.2962903225806</v>
      </c>
      <c r="E117" s="12">
        <f t="shared" si="114"/>
        <v>20.0314333333333</v>
      </c>
      <c r="F117" s="8" t="s">
        <v>109</v>
      </c>
      <c r="G117" s="6">
        <v>11</v>
      </c>
      <c r="H117" s="11">
        <f t="shared" si="99"/>
        <v>17.2962903225806</v>
      </c>
      <c r="I117" s="11">
        <f t="shared" si="100"/>
        <v>290.446290322581</v>
      </c>
      <c r="J117" s="11">
        <f t="shared" si="101"/>
        <v>0.145583345392418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7.50165996328163</v>
      </c>
      <c r="O117" s="11">
        <f t="shared" si="115"/>
        <v>3.15750920859377</v>
      </c>
      <c r="P117" s="11">
        <f t="shared" si="104"/>
        <v>0.459680753694448</v>
      </c>
      <c r="Q117" s="15">
        <f t="shared" si="105"/>
        <v>0.206856339162501</v>
      </c>
      <c r="R117" s="11">
        <f t="shared" si="106"/>
        <v>1.24320825</v>
      </c>
      <c r="S117" s="16">
        <f t="shared" si="107"/>
        <v>0.166389130029101</v>
      </c>
      <c r="T117" s="3">
        <v>0.27</v>
      </c>
      <c r="U117" s="17">
        <f t="shared" si="108"/>
        <v>0.0449250651078573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0.288744907130019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487.5</v>
      </c>
      <c r="AF117" s="1">
        <f t="shared" si="113"/>
        <v>14403119.3177896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12.7145333333333</v>
      </c>
      <c r="E118" s="12">
        <f t="shared" si="114"/>
        <v>17.2962903225806</v>
      </c>
      <c r="F118" s="8" t="s">
        <v>111</v>
      </c>
      <c r="G118" s="6">
        <v>12</v>
      </c>
      <c r="H118" s="11">
        <f t="shared" si="99"/>
        <v>12.7145333333333</v>
      </c>
      <c r="I118" s="11">
        <f t="shared" si="100"/>
        <v>285.864533333333</v>
      </c>
      <c r="J118" s="11">
        <f t="shared" si="101"/>
        <v>0.0850673014446712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5.46051345489932</v>
      </c>
      <c r="P118" s="11">
        <f t="shared" si="104"/>
        <v>0.464511144110604</v>
      </c>
      <c r="Q118" s="15">
        <f t="shared" si="105"/>
        <v>0.209030014849772</v>
      </c>
      <c r="R118" s="11">
        <f t="shared" si="106"/>
        <v>1.24320825</v>
      </c>
      <c r="S118" s="16">
        <f t="shared" si="107"/>
        <v>0.168137570555675</v>
      </c>
      <c r="T118" s="3">
        <v>0.27</v>
      </c>
      <c r="U118" s="17">
        <f t="shared" si="108"/>
        <v>0.0453971440500321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0.240087238931085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487.5</v>
      </c>
      <c r="AF118" s="1">
        <f t="shared" si="113"/>
        <v>11975986.6360031</v>
      </c>
      <c r="AG118" s="1">
        <f>SUM(AF107:AF118)</f>
        <v>173099326.750137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9.82006451612903</v>
      </c>
      <c r="E119" s="12">
        <f t="shared" si="114"/>
        <v>12.7145333333333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9.78832258064516</v>
      </c>
      <c r="E123" s="8"/>
      <c r="F123" s="8"/>
      <c r="G123" s="6">
        <v>1</v>
      </c>
      <c r="H123" s="11">
        <f t="shared" ref="H123:H134" si="116">E124</f>
        <v>9.78832258064516</v>
      </c>
      <c r="I123" s="11">
        <f t="shared" ref="I123:I134" si="117">H123+273.15</f>
        <v>282.938322580645</v>
      </c>
      <c r="J123" s="11">
        <f t="shared" ref="J123:J134" si="118">EXP(($C$18*(I123-$C$16))/($C$19*I123*$C$16))</f>
        <v>0.0598102990317376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0.0311743240613223</v>
      </c>
      <c r="Q123" s="15">
        <f t="shared" ref="Q123:Q134" si="122">P123*$B$125</f>
        <v>0.00935229721839668</v>
      </c>
      <c r="R123" s="11">
        <f t="shared" ref="R123:R134" si="123">L123*$B$125</f>
        <v>0.156366</v>
      </c>
      <c r="S123" s="16">
        <f t="shared" ref="S123:S134" si="124">Q123/R123</f>
        <v>0.0598102990317376</v>
      </c>
      <c r="T123" s="3">
        <v>0.01</v>
      </c>
      <c r="U123" s="17">
        <f t="shared" ref="U123:U134" si="125">S123*T123</f>
        <v>0.000598102990317376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0.00608810299031738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>$E$10/12</f>
        <v>2.28333333333333</v>
      </c>
      <c r="AX123" s="1">
        <f t="shared" ref="AX123:AX134" si="131">AW123*10000*AV123*0.67*AU123*AT123</f>
        <v>1456.35897558944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8.92493548387097</v>
      </c>
      <c r="E124" s="12">
        <f t="shared" ref="E124:E135" si="132">D123</f>
        <v>9.78832258064516</v>
      </c>
      <c r="F124" s="8" t="s">
        <v>109</v>
      </c>
      <c r="G124" s="6">
        <v>2</v>
      </c>
      <c r="H124" s="11">
        <f t="shared" si="116"/>
        <v>8.92493548387097</v>
      </c>
      <c r="I124" s="11">
        <f t="shared" si="117"/>
        <v>282.074935483871</v>
      </c>
      <c r="J124" s="11">
        <f t="shared" si="118"/>
        <v>0.0538307425551674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1.01126567593868</v>
      </c>
      <c r="P124" s="11">
        <f t="shared" si="121"/>
        <v>0.0544371822563323</v>
      </c>
      <c r="Q124" s="15">
        <f t="shared" si="122"/>
        <v>0.0163311546768997</v>
      </c>
      <c r="R124" s="11">
        <f t="shared" si="123"/>
        <v>0.156366</v>
      </c>
      <c r="S124" s="16">
        <f t="shared" si="124"/>
        <v>0.10444185230101</v>
      </c>
      <c r="T124" s="3">
        <v>0.01</v>
      </c>
      <c r="U124" s="17">
        <f t="shared" si="125"/>
        <v>0.0010444185230101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0.0065344185230101</v>
      </c>
      <c r="AU124" s="24">
        <f t="shared" si="129"/>
        <v>52.122</v>
      </c>
      <c r="AV124" s="1">
        <f t="shared" si="130"/>
        <v>0.3</v>
      </c>
      <c r="AW124" s="2">
        <f t="shared" ref="AW124:AW134" si="134">$E$10/12</f>
        <v>2.28333333333333</v>
      </c>
      <c r="AX124" s="1">
        <f t="shared" si="131"/>
        <v>1563.12386327544</v>
      </c>
    </row>
    <row r="125" s="1" customFormat="1" ht="16.8" spans="1:50">
      <c r="A125" s="6" t="s">
        <v>72</v>
      </c>
      <c r="B125" s="6">
        <f>G10</f>
        <v>0.3</v>
      </c>
      <c r="C125" s="8">
        <v>2</v>
      </c>
      <c r="D125" s="9">
        <v>11.8379285714286</v>
      </c>
      <c r="E125" s="12">
        <f t="shared" si="132"/>
        <v>8.92493548387097</v>
      </c>
      <c r="F125" s="8" t="s">
        <v>109</v>
      </c>
      <c r="G125" s="6">
        <v>3</v>
      </c>
      <c r="H125" s="11">
        <f t="shared" si="116"/>
        <v>11.8379285714286</v>
      </c>
      <c r="I125" s="11">
        <f t="shared" si="117"/>
        <v>284.987928571429</v>
      </c>
      <c r="J125" s="11">
        <f t="shared" si="118"/>
        <v>0.0766058705480391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1.47804849368235</v>
      </c>
      <c r="P125" s="11">
        <f t="shared" si="121"/>
        <v>0.113227191570754</v>
      </c>
      <c r="Q125" s="15">
        <f t="shared" si="122"/>
        <v>0.0339681574712262</v>
      </c>
      <c r="R125" s="11">
        <f t="shared" si="123"/>
        <v>0.156366</v>
      </c>
      <c r="S125" s="16">
        <f t="shared" si="124"/>
        <v>0.217234932601884</v>
      </c>
      <c r="T125" s="3">
        <v>0.01</v>
      </c>
      <c r="U125" s="17">
        <f t="shared" si="125"/>
        <v>0.00217234932601884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0.00766234932601884</v>
      </c>
      <c r="AU125" s="24">
        <f t="shared" si="129"/>
        <v>52.122</v>
      </c>
      <c r="AV125" s="1">
        <f t="shared" si="130"/>
        <v>0.3</v>
      </c>
      <c r="AW125" s="2">
        <f t="shared" si="134"/>
        <v>2.28333333333333</v>
      </c>
      <c r="AX125" s="1">
        <f t="shared" si="131"/>
        <v>1832.94061102398</v>
      </c>
    </row>
    <row r="126" s="1" customFormat="1" ht="16.8" spans="1:50">
      <c r="A126" s="6"/>
      <c r="B126" s="6"/>
      <c r="C126" s="8">
        <v>3</v>
      </c>
      <c r="D126" s="9">
        <v>15.7934193548387</v>
      </c>
      <c r="E126" s="12">
        <f t="shared" si="132"/>
        <v>11.8379285714286</v>
      </c>
      <c r="F126" s="8" t="s">
        <v>109</v>
      </c>
      <c r="G126" s="6">
        <v>4</v>
      </c>
      <c r="H126" s="11">
        <f t="shared" si="116"/>
        <v>15.7934193548387</v>
      </c>
      <c r="I126" s="11">
        <f t="shared" si="117"/>
        <v>288.943419354839</v>
      </c>
      <c r="J126" s="11">
        <f t="shared" si="118"/>
        <v>0.122288614378835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1.88604130211159</v>
      </c>
      <c r="P126" s="11">
        <f t="shared" si="121"/>
        <v>0.230641377496479</v>
      </c>
      <c r="Q126" s="15">
        <f t="shared" si="122"/>
        <v>0.0691924132489438</v>
      </c>
      <c r="R126" s="11">
        <f t="shared" si="123"/>
        <v>0.156366</v>
      </c>
      <c r="S126" s="16">
        <f t="shared" si="124"/>
        <v>0.44250293061755</v>
      </c>
      <c r="T126" s="3">
        <v>0.01</v>
      </c>
      <c r="U126" s="17">
        <f t="shared" si="125"/>
        <v>0.0044250293061755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0.0143750293061755</v>
      </c>
      <c r="AU126" s="24">
        <f t="shared" si="129"/>
        <v>52.122</v>
      </c>
      <c r="AV126" s="1">
        <f t="shared" si="130"/>
        <v>0.3</v>
      </c>
      <c r="AW126" s="2">
        <f t="shared" si="134"/>
        <v>2.28333333333333</v>
      </c>
      <c r="AX126" s="1">
        <f t="shared" si="131"/>
        <v>3438.70709607009</v>
      </c>
    </row>
    <row r="127" s="1" customFormat="1" ht="16.8" spans="1:50">
      <c r="A127" s="6"/>
      <c r="B127" s="6"/>
      <c r="C127" s="8">
        <v>4</v>
      </c>
      <c r="D127" s="9">
        <v>17.9909666666667</v>
      </c>
      <c r="E127" s="12">
        <f t="shared" si="132"/>
        <v>15.7934193548387</v>
      </c>
      <c r="F127" s="8" t="s">
        <v>109</v>
      </c>
      <c r="G127" s="6">
        <v>5</v>
      </c>
      <c r="H127" s="11">
        <f t="shared" si="116"/>
        <v>17.9909666666667</v>
      </c>
      <c r="I127" s="11">
        <f t="shared" si="117"/>
        <v>291.140966666667</v>
      </c>
      <c r="J127" s="11">
        <f t="shared" si="118"/>
        <v>0.157706787250218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1.57262992838436</v>
      </c>
      <c r="O127" s="11">
        <f t="shared" si="133"/>
        <v>0.603989996230756</v>
      </c>
      <c r="P127" s="11">
        <f t="shared" si="121"/>
        <v>0.0952533218368237</v>
      </c>
      <c r="Q127" s="15">
        <f t="shared" si="122"/>
        <v>0.0285759965510471</v>
      </c>
      <c r="R127" s="11">
        <f t="shared" si="123"/>
        <v>0.156366</v>
      </c>
      <c r="S127" s="16">
        <f t="shared" si="124"/>
        <v>0.182750703804197</v>
      </c>
      <c r="T127" s="3">
        <v>0.01</v>
      </c>
      <c r="U127" s="17">
        <f t="shared" si="125"/>
        <v>0.00182750703804197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0.011777507038042</v>
      </c>
      <c r="AU127" s="24">
        <f t="shared" si="129"/>
        <v>52.122</v>
      </c>
      <c r="AV127" s="1">
        <f t="shared" si="130"/>
        <v>0.3</v>
      </c>
      <c r="AW127" s="2">
        <f t="shared" si="134"/>
        <v>2.28333333333333</v>
      </c>
      <c r="AX127" s="1">
        <f t="shared" si="131"/>
        <v>2817.3436146201</v>
      </c>
    </row>
    <row r="128" s="1" customFormat="1" ht="16.8" spans="1:50">
      <c r="A128" s="6"/>
      <c r="B128" s="6"/>
      <c r="C128" s="8">
        <v>5</v>
      </c>
      <c r="D128" s="9">
        <v>20.6016129032258</v>
      </c>
      <c r="E128" s="12">
        <f t="shared" si="132"/>
        <v>17.9909666666667</v>
      </c>
      <c r="F128" s="8" t="s">
        <v>111</v>
      </c>
      <c r="G128" s="6">
        <v>6</v>
      </c>
      <c r="H128" s="11">
        <f t="shared" si="116"/>
        <v>20.6016129032258</v>
      </c>
      <c r="I128" s="11">
        <f t="shared" si="117"/>
        <v>293.751612903226</v>
      </c>
      <c r="J128" s="11">
        <f t="shared" si="118"/>
        <v>0.212291222786504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1.02995667439393</v>
      </c>
      <c r="P128" s="11">
        <f t="shared" si="121"/>
        <v>0.218650761824209</v>
      </c>
      <c r="Q128" s="15">
        <f t="shared" si="122"/>
        <v>0.0655952285472627</v>
      </c>
      <c r="R128" s="11">
        <f t="shared" si="123"/>
        <v>0.156366</v>
      </c>
      <c r="S128" s="16">
        <f t="shared" si="124"/>
        <v>0.419498027366964</v>
      </c>
      <c r="T128" s="3">
        <v>0.01</v>
      </c>
      <c r="U128" s="17">
        <f t="shared" si="125"/>
        <v>0.00419498027366964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0.0141449802736696</v>
      </c>
      <c r="AU128" s="24">
        <f t="shared" si="129"/>
        <v>52.122</v>
      </c>
      <c r="AV128" s="1">
        <f t="shared" si="130"/>
        <v>0.3</v>
      </c>
      <c r="AW128" s="2">
        <f t="shared" si="134"/>
        <v>2.28333333333333</v>
      </c>
      <c r="AX128" s="1">
        <f t="shared" si="131"/>
        <v>3383.67616544221</v>
      </c>
    </row>
    <row r="129" s="1" customFormat="1" ht="16.8" spans="1:50">
      <c r="A129" s="6"/>
      <c r="B129" s="6"/>
      <c r="C129" s="8">
        <v>6</v>
      </c>
      <c r="D129" s="9">
        <v>21.4763333333333</v>
      </c>
      <c r="E129" s="12">
        <f t="shared" si="132"/>
        <v>20.6016129032258</v>
      </c>
      <c r="F129" s="8" t="s">
        <v>109</v>
      </c>
      <c r="G129" s="6">
        <v>7</v>
      </c>
      <c r="H129" s="11">
        <f t="shared" si="116"/>
        <v>21.4763333333333</v>
      </c>
      <c r="I129" s="11">
        <f t="shared" si="117"/>
        <v>294.626333333333</v>
      </c>
      <c r="J129" s="11">
        <f t="shared" si="118"/>
        <v>0.234245019814224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1.33252591256972</v>
      </c>
      <c r="P129" s="11">
        <f t="shared" si="121"/>
        <v>0.312137558792862</v>
      </c>
      <c r="Q129" s="15">
        <f t="shared" si="122"/>
        <v>0.0936412676378586</v>
      </c>
      <c r="R129" s="11">
        <f t="shared" si="123"/>
        <v>0.156366</v>
      </c>
      <c r="S129" s="16">
        <f t="shared" si="124"/>
        <v>0.598859519574963</v>
      </c>
      <c r="T129" s="3">
        <v>0.01</v>
      </c>
      <c r="U129" s="17">
        <f t="shared" si="125"/>
        <v>0.00598859519574963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0.0159385951957496</v>
      </c>
      <c r="AU129" s="24">
        <f t="shared" si="129"/>
        <v>52.122</v>
      </c>
      <c r="AV129" s="1">
        <f t="shared" si="130"/>
        <v>0.3</v>
      </c>
      <c r="AW129" s="2">
        <f t="shared" si="134"/>
        <v>2.28333333333333</v>
      </c>
      <c r="AX129" s="1">
        <f t="shared" si="131"/>
        <v>3812.73382012984</v>
      </c>
    </row>
    <row r="130" s="1" customFormat="1" ht="16.8" spans="1:50">
      <c r="A130" s="6"/>
      <c r="B130" s="6"/>
      <c r="C130" s="8">
        <v>7</v>
      </c>
      <c r="D130" s="9">
        <v>21.1994193548387</v>
      </c>
      <c r="E130" s="12">
        <f t="shared" si="132"/>
        <v>21.4763333333333</v>
      </c>
      <c r="F130" s="8" t="s">
        <v>109</v>
      </c>
      <c r="G130" s="6">
        <v>8</v>
      </c>
      <c r="H130" s="11">
        <f t="shared" si="116"/>
        <v>21.1994193548387</v>
      </c>
      <c r="I130" s="11">
        <f t="shared" si="117"/>
        <v>294.349419354839</v>
      </c>
      <c r="J130" s="11">
        <f t="shared" si="118"/>
        <v>0.227074303047324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1.54160835377686</v>
      </c>
      <c r="P130" s="11">
        <f t="shared" si="121"/>
        <v>0.350059642505813</v>
      </c>
      <c r="Q130" s="15">
        <f t="shared" si="122"/>
        <v>0.105017892751744</v>
      </c>
      <c r="R130" s="11">
        <f t="shared" si="123"/>
        <v>0.156366</v>
      </c>
      <c r="S130" s="16">
        <f t="shared" si="124"/>
        <v>0.671615905962575</v>
      </c>
      <c r="T130" s="3">
        <v>0.01</v>
      </c>
      <c r="U130" s="17">
        <f t="shared" si="125"/>
        <v>0.00671615905962575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0.0166661590596257</v>
      </c>
      <c r="AU130" s="24">
        <f t="shared" si="129"/>
        <v>52.122</v>
      </c>
      <c r="AV130" s="1">
        <f t="shared" si="130"/>
        <v>0.3</v>
      </c>
      <c r="AW130" s="2">
        <f t="shared" si="134"/>
        <v>2.28333333333333</v>
      </c>
      <c r="AX130" s="1">
        <f t="shared" si="131"/>
        <v>3986.77722333043</v>
      </c>
    </row>
    <row r="131" s="1" customFormat="1" ht="16.8" spans="1:50">
      <c r="A131" s="6"/>
      <c r="B131" s="6"/>
      <c r="C131" s="8">
        <v>8</v>
      </c>
      <c r="D131" s="9">
        <v>20.8514838709677</v>
      </c>
      <c r="E131" s="12">
        <f t="shared" si="132"/>
        <v>21.1994193548387</v>
      </c>
      <c r="F131" s="8" t="s">
        <v>109</v>
      </c>
      <c r="G131" s="6">
        <v>9</v>
      </c>
      <c r="H131" s="11">
        <f t="shared" si="116"/>
        <v>20.8514838709677</v>
      </c>
      <c r="I131" s="11">
        <f t="shared" si="117"/>
        <v>294.001483870968</v>
      </c>
      <c r="J131" s="11">
        <f t="shared" si="118"/>
        <v>0.218356706325706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1.71276871127105</v>
      </c>
      <c r="P131" s="11">
        <f t="shared" si="121"/>
        <v>0.373994534490871</v>
      </c>
      <c r="Q131" s="15">
        <f t="shared" si="122"/>
        <v>0.112198360347261</v>
      </c>
      <c r="R131" s="11">
        <f t="shared" si="123"/>
        <v>0.156366</v>
      </c>
      <c r="S131" s="16">
        <f t="shared" si="124"/>
        <v>0.717536806897031</v>
      </c>
      <c r="T131" s="3">
        <v>0.01</v>
      </c>
      <c r="U131" s="17">
        <f t="shared" si="125"/>
        <v>0.00717536806897032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0.0171253680689703</v>
      </c>
      <c r="AU131" s="24">
        <f t="shared" si="129"/>
        <v>52.122</v>
      </c>
      <c r="AV131" s="1">
        <f t="shared" si="130"/>
        <v>0.3</v>
      </c>
      <c r="AW131" s="2">
        <f t="shared" si="134"/>
        <v>2.28333333333333</v>
      </c>
      <c r="AX131" s="1">
        <f t="shared" si="131"/>
        <v>4096.62641009585</v>
      </c>
    </row>
    <row r="132" s="1" customFormat="1" ht="16.8" spans="1:50">
      <c r="A132" s="6"/>
      <c r="B132" s="6"/>
      <c r="C132" s="8">
        <v>9</v>
      </c>
      <c r="D132" s="9">
        <v>20.0314333333333</v>
      </c>
      <c r="E132" s="12">
        <f t="shared" si="132"/>
        <v>20.8514838709677</v>
      </c>
      <c r="F132" s="8" t="s">
        <v>109</v>
      </c>
      <c r="G132" s="6">
        <v>10</v>
      </c>
      <c r="H132" s="11">
        <f t="shared" si="116"/>
        <v>20.0314333333333</v>
      </c>
      <c r="I132" s="11">
        <f t="shared" si="117"/>
        <v>293.181433333333</v>
      </c>
      <c r="J132" s="11">
        <f t="shared" si="118"/>
        <v>0.199038047056845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1.85999417678018</v>
      </c>
      <c r="P132" s="11">
        <f t="shared" si="121"/>
        <v>0.370209608483431</v>
      </c>
      <c r="Q132" s="15">
        <f t="shared" si="122"/>
        <v>0.111062882545029</v>
      </c>
      <c r="R132" s="11">
        <f t="shared" si="123"/>
        <v>0.156366</v>
      </c>
      <c r="S132" s="16">
        <f t="shared" si="124"/>
        <v>0.710275140024234</v>
      </c>
      <c r="T132" s="3">
        <v>0.01</v>
      </c>
      <c r="U132" s="17">
        <f t="shared" si="125"/>
        <v>0.00710275140024234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0.0170527514002423</v>
      </c>
      <c r="AU132" s="24">
        <f t="shared" si="129"/>
        <v>52.122</v>
      </c>
      <c r="AV132" s="1">
        <f t="shared" si="130"/>
        <v>0.3</v>
      </c>
      <c r="AW132" s="2">
        <f t="shared" si="134"/>
        <v>2.28333333333333</v>
      </c>
      <c r="AX132" s="1">
        <f t="shared" si="131"/>
        <v>4079.25549218471</v>
      </c>
    </row>
    <row r="133" s="1" customFormat="1" ht="16.8" spans="1:50">
      <c r="A133" s="6"/>
      <c r="B133" s="6"/>
      <c r="C133" s="8">
        <v>10</v>
      </c>
      <c r="D133" s="9">
        <v>17.2962903225806</v>
      </c>
      <c r="E133" s="12">
        <f t="shared" si="132"/>
        <v>20.0314333333333</v>
      </c>
      <c r="F133" s="8" t="s">
        <v>109</v>
      </c>
      <c r="G133" s="6">
        <v>11</v>
      </c>
      <c r="H133" s="11">
        <f t="shared" si="116"/>
        <v>17.2962903225806</v>
      </c>
      <c r="I133" s="11">
        <f t="shared" si="117"/>
        <v>290.446290322581</v>
      </c>
      <c r="J133" s="11">
        <f t="shared" si="118"/>
        <v>0.145583345392418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1.41529533988191</v>
      </c>
      <c r="O133" s="11">
        <f t="shared" si="133"/>
        <v>0.595709228414837</v>
      </c>
      <c r="P133" s="11">
        <f t="shared" si="121"/>
        <v>0.0867253423537682</v>
      </c>
      <c r="Q133" s="15">
        <f t="shared" si="122"/>
        <v>0.0260176027061304</v>
      </c>
      <c r="R133" s="11">
        <f t="shared" si="123"/>
        <v>0.156366</v>
      </c>
      <c r="S133" s="16">
        <f t="shared" si="124"/>
        <v>0.166389130029101</v>
      </c>
      <c r="T133" s="3">
        <v>0.01</v>
      </c>
      <c r="U133" s="17">
        <f t="shared" si="125"/>
        <v>0.00166389130029101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0.011613891300291</v>
      </c>
      <c r="AU133" s="24">
        <f t="shared" si="129"/>
        <v>52.122</v>
      </c>
      <c r="AV133" s="1">
        <f t="shared" si="130"/>
        <v>0.3</v>
      </c>
      <c r="AW133" s="2">
        <f t="shared" si="134"/>
        <v>2.28333333333333</v>
      </c>
      <c r="AX133" s="1">
        <f t="shared" si="131"/>
        <v>2778.20445278262</v>
      </c>
    </row>
    <row r="134" s="1" customFormat="1" ht="16.8" spans="1:51">
      <c r="A134" s="6"/>
      <c r="B134" s="6"/>
      <c r="C134" s="8">
        <v>11</v>
      </c>
      <c r="D134" s="9">
        <v>12.7145333333333</v>
      </c>
      <c r="E134" s="12">
        <f t="shared" si="132"/>
        <v>17.2962903225806</v>
      </c>
      <c r="F134" s="8" t="s">
        <v>111</v>
      </c>
      <c r="G134" s="6">
        <v>12</v>
      </c>
      <c r="H134" s="11">
        <f t="shared" si="116"/>
        <v>12.7145333333333</v>
      </c>
      <c r="I134" s="11">
        <f t="shared" si="117"/>
        <v>285.864533333333</v>
      </c>
      <c r="J134" s="11">
        <f t="shared" si="118"/>
        <v>0.0850673014446712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1.03020388606107</v>
      </c>
      <c r="P134" s="11">
        <f t="shared" si="121"/>
        <v>0.0876366645250287</v>
      </c>
      <c r="Q134" s="15">
        <f t="shared" si="122"/>
        <v>0.0262909993575086</v>
      </c>
      <c r="R134" s="11">
        <f t="shared" si="123"/>
        <v>0.156366</v>
      </c>
      <c r="S134" s="16">
        <f t="shared" si="124"/>
        <v>0.168137570555675</v>
      </c>
      <c r="T134" s="3">
        <v>0.01</v>
      </c>
      <c r="U134" s="17">
        <f t="shared" si="125"/>
        <v>0.00168137570555675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0.00717137570555675</v>
      </c>
      <c r="AU134" s="24">
        <f t="shared" si="129"/>
        <v>52.122</v>
      </c>
      <c r="AV134" s="1">
        <f t="shared" si="130"/>
        <v>0.3</v>
      </c>
      <c r="AW134" s="2">
        <f t="shared" si="134"/>
        <v>2.28333333333333</v>
      </c>
      <c r="AX134" s="1">
        <f t="shared" si="131"/>
        <v>1715.49288714762</v>
      </c>
      <c r="AY134" s="1">
        <f>SUM(AX123:AX134)</f>
        <v>34961.2406116923</v>
      </c>
    </row>
    <row r="135" s="1" customFormat="1" ht="16.8" spans="1:46">
      <c r="A135" s="6"/>
      <c r="B135" s="6"/>
      <c r="C135" s="8">
        <v>12</v>
      </c>
      <c r="D135" s="9">
        <v>9.82006451612903</v>
      </c>
      <c r="E135" s="12">
        <f t="shared" si="132"/>
        <v>12.7145333333333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9.78832258064516</v>
      </c>
      <c r="E139" s="8"/>
      <c r="F139" s="8"/>
      <c r="G139" s="6">
        <v>1</v>
      </c>
      <c r="H139" s="11">
        <f t="shared" ref="H139:H150" si="135">E140</f>
        <v>9.78832258064516</v>
      </c>
      <c r="I139" s="11">
        <f t="shared" ref="I139:I150" si="136">H139+273.15</f>
        <v>282.938322580645</v>
      </c>
      <c r="J139" s="11">
        <f t="shared" ref="J139:J150" si="137">EXP(($C$18*(I139-$C$16))/($C$19*I139*$C$16))</f>
        <v>0.0598102990317376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0.0170279921343357</v>
      </c>
      <c r="Q139" s="15">
        <f t="shared" ref="Q139:Q150" si="141">P139*$B$125</f>
        <v>0.00510839764030071</v>
      </c>
      <c r="R139" s="11">
        <f t="shared" ref="R139:R150" si="142">L139*$B$125</f>
        <v>0.08541</v>
      </c>
      <c r="S139" s="16">
        <f t="shared" ref="S139:S150" si="143">Q139/R139</f>
        <v>0.0598102990317376</v>
      </c>
      <c r="T139" s="3">
        <v>0.01</v>
      </c>
      <c r="U139" s="17">
        <f t="shared" ref="U139:U150" si="144">S139*T139</f>
        <v>0.000598102990317376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0.00608810299031738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>$E$11/12</f>
        <v>1.425</v>
      </c>
      <c r="AX139" s="1">
        <f t="shared" ref="AX139:AX150" si="150">AW139*10000*AV139*0.67*AU139*AT139</f>
        <v>496.455560745771</v>
      </c>
      <c r="AZ139" s="2">
        <f>$E$12/12</f>
        <v>1.875</v>
      </c>
      <c r="BA139" s="1">
        <f t="shared" ref="BA139:BA150" si="151">AZ139*10000*AV139*0.67*AU139*AT139</f>
        <v>653.231000981278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8.92493548387097</v>
      </c>
      <c r="E140" s="12">
        <f t="shared" ref="E140:E151" si="152">D139</f>
        <v>9.78832258064516</v>
      </c>
      <c r="F140" s="8" t="s">
        <v>109</v>
      </c>
      <c r="G140" s="6">
        <v>2</v>
      </c>
      <c r="H140" s="11">
        <f t="shared" si="135"/>
        <v>8.92493548387097</v>
      </c>
      <c r="I140" s="11">
        <f t="shared" si="136"/>
        <v>282.074935483871</v>
      </c>
      <c r="J140" s="11">
        <f t="shared" si="137"/>
        <v>0.0538307425551674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0.552372007865664</v>
      </c>
      <c r="P140" s="11">
        <f t="shared" si="140"/>
        <v>0.0297345953500975</v>
      </c>
      <c r="Q140" s="15">
        <f t="shared" si="141"/>
        <v>0.00892037860502924</v>
      </c>
      <c r="R140" s="11">
        <f t="shared" si="142"/>
        <v>0.08541</v>
      </c>
      <c r="S140" s="16">
        <f t="shared" si="143"/>
        <v>0.10444185230101</v>
      </c>
      <c r="T140" s="3">
        <v>0.01</v>
      </c>
      <c r="U140" s="17">
        <f t="shared" si="144"/>
        <v>0.0010444185230101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0.0065344185230101</v>
      </c>
      <c r="AU140" s="24">
        <f t="shared" si="148"/>
        <v>28.47</v>
      </c>
      <c r="AV140" s="1">
        <f t="shared" si="149"/>
        <v>0.3</v>
      </c>
      <c r="AW140" s="2">
        <f t="shared" ref="AW140:AW150" si="154">$E$11/12</f>
        <v>1.425</v>
      </c>
      <c r="AX140" s="1">
        <f t="shared" si="150"/>
        <v>532.850449006517</v>
      </c>
      <c r="AZ140" s="2">
        <f t="shared" ref="AZ140:AZ150" si="155">$E$12/12</f>
        <v>1.875</v>
      </c>
      <c r="BA140" s="1">
        <f t="shared" si="151"/>
        <v>701.11901185068</v>
      </c>
    </row>
    <row r="141" s="1" customFormat="1" ht="16.8" spans="1:53">
      <c r="A141" s="6" t="s">
        <v>72</v>
      </c>
      <c r="B141" s="6">
        <f>G11</f>
        <v>0.33</v>
      </c>
      <c r="C141" s="8">
        <v>2</v>
      </c>
      <c r="D141" s="9">
        <v>11.8379285714286</v>
      </c>
      <c r="E141" s="12">
        <f t="shared" si="152"/>
        <v>8.92493548387097</v>
      </c>
      <c r="F141" s="8" t="s">
        <v>109</v>
      </c>
      <c r="G141" s="6">
        <v>3</v>
      </c>
      <c r="H141" s="11">
        <f t="shared" si="135"/>
        <v>11.8379285714286</v>
      </c>
      <c r="I141" s="11">
        <f t="shared" si="136"/>
        <v>284.987928571429</v>
      </c>
      <c r="J141" s="11">
        <f t="shared" si="137"/>
        <v>0.0766058705480391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0.807337412515567</v>
      </c>
      <c r="P141" s="11">
        <f t="shared" si="140"/>
        <v>0.0618467853117563</v>
      </c>
      <c r="Q141" s="15">
        <f t="shared" si="141"/>
        <v>0.0185540355935269</v>
      </c>
      <c r="R141" s="11">
        <f t="shared" si="142"/>
        <v>0.08541</v>
      </c>
      <c r="S141" s="16">
        <f t="shared" si="143"/>
        <v>0.217234932601884</v>
      </c>
      <c r="T141" s="3">
        <v>0.01</v>
      </c>
      <c r="U141" s="17">
        <f t="shared" si="144"/>
        <v>0.00217234932601884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0.00766234932601884</v>
      </c>
      <c r="AU141" s="24">
        <f t="shared" si="148"/>
        <v>28.47</v>
      </c>
      <c r="AV141" s="1">
        <f t="shared" si="149"/>
        <v>0.3</v>
      </c>
      <c r="AW141" s="2">
        <f t="shared" si="154"/>
        <v>1.425</v>
      </c>
      <c r="AX141" s="1">
        <f t="shared" si="150"/>
        <v>624.827789104198</v>
      </c>
      <c r="AZ141" s="2">
        <f t="shared" si="155"/>
        <v>1.875</v>
      </c>
      <c r="BA141" s="1">
        <f t="shared" si="151"/>
        <v>822.141827768682</v>
      </c>
    </row>
    <row r="142" s="1" customFormat="1" ht="16.8" spans="1:53">
      <c r="A142" s="6"/>
      <c r="B142" s="6"/>
      <c r="C142" s="8">
        <v>3</v>
      </c>
      <c r="D142" s="9">
        <v>15.7934193548387</v>
      </c>
      <c r="E142" s="12">
        <f t="shared" si="152"/>
        <v>11.8379285714286</v>
      </c>
      <c r="F142" s="8" t="s">
        <v>109</v>
      </c>
      <c r="G142" s="6">
        <v>4</v>
      </c>
      <c r="H142" s="11">
        <f t="shared" si="135"/>
        <v>15.7934193548387</v>
      </c>
      <c r="I142" s="11">
        <f t="shared" si="136"/>
        <v>288.943419354839</v>
      </c>
      <c r="J142" s="11">
        <f t="shared" si="137"/>
        <v>0.122288614378835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1.03019062720381</v>
      </c>
      <c r="P142" s="11">
        <f t="shared" si="140"/>
        <v>0.125980584346816</v>
      </c>
      <c r="Q142" s="15">
        <f t="shared" si="141"/>
        <v>0.0377941753040449</v>
      </c>
      <c r="R142" s="11">
        <f t="shared" si="142"/>
        <v>0.08541</v>
      </c>
      <c r="S142" s="16">
        <f t="shared" si="143"/>
        <v>0.44250293061755</v>
      </c>
      <c r="T142" s="3">
        <v>0.01</v>
      </c>
      <c r="U142" s="17">
        <f t="shared" si="144"/>
        <v>0.0044250293061755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0.0143750293061755</v>
      </c>
      <c r="AU142" s="24">
        <f t="shared" si="148"/>
        <v>28.47</v>
      </c>
      <c r="AV142" s="1">
        <f t="shared" si="149"/>
        <v>0.3</v>
      </c>
      <c r="AW142" s="2">
        <f t="shared" si="154"/>
        <v>1.425</v>
      </c>
      <c r="AX142" s="1">
        <f t="shared" si="150"/>
        <v>1172.21460384037</v>
      </c>
      <c r="AZ142" s="2">
        <f t="shared" si="155"/>
        <v>1.875</v>
      </c>
      <c r="BA142" s="1">
        <f t="shared" si="151"/>
        <v>1542.38763663206</v>
      </c>
    </row>
    <row r="143" s="1" customFormat="1" ht="16.8" spans="1:53">
      <c r="A143" s="6"/>
      <c r="B143" s="6"/>
      <c r="C143" s="8">
        <v>4</v>
      </c>
      <c r="D143" s="9">
        <v>17.9909666666667</v>
      </c>
      <c r="E143" s="12">
        <f t="shared" si="152"/>
        <v>15.7934193548387</v>
      </c>
      <c r="F143" s="8" t="s">
        <v>109</v>
      </c>
      <c r="G143" s="6">
        <v>5</v>
      </c>
      <c r="H143" s="11">
        <f t="shared" si="135"/>
        <v>17.9909666666667</v>
      </c>
      <c r="I143" s="11">
        <f t="shared" si="136"/>
        <v>291.140966666667</v>
      </c>
      <c r="J143" s="11">
        <f t="shared" si="137"/>
        <v>0.157706787250218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0.858999540714144</v>
      </c>
      <c r="O143" s="11">
        <f t="shared" si="153"/>
        <v>0.32991050214285</v>
      </c>
      <c r="P143" s="11">
        <f t="shared" si="140"/>
        <v>0.0520291253730549</v>
      </c>
      <c r="Q143" s="15">
        <f t="shared" si="141"/>
        <v>0.0156087376119165</v>
      </c>
      <c r="R143" s="11">
        <f t="shared" si="142"/>
        <v>0.08541</v>
      </c>
      <c r="S143" s="16">
        <f t="shared" si="143"/>
        <v>0.182750703804197</v>
      </c>
      <c r="T143" s="3">
        <v>0.01</v>
      </c>
      <c r="U143" s="17">
        <f t="shared" si="144"/>
        <v>0.00182750703804197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0.011777507038042</v>
      </c>
      <c r="AU143" s="24">
        <f t="shared" si="148"/>
        <v>28.47</v>
      </c>
      <c r="AV143" s="1">
        <f t="shared" si="149"/>
        <v>0.3</v>
      </c>
      <c r="AW143" s="2">
        <f t="shared" si="154"/>
        <v>1.425</v>
      </c>
      <c r="AX143" s="1">
        <f t="shared" si="150"/>
        <v>960.399137474772</v>
      </c>
      <c r="AZ143" s="2">
        <f t="shared" si="155"/>
        <v>1.875</v>
      </c>
      <c r="BA143" s="1">
        <f t="shared" si="151"/>
        <v>1263.6830756247</v>
      </c>
    </row>
    <row r="144" s="1" customFormat="1" ht="16.8" spans="1:53">
      <c r="A144" s="6"/>
      <c r="B144" s="6"/>
      <c r="C144" s="8">
        <v>5</v>
      </c>
      <c r="D144" s="9">
        <v>20.6016129032258</v>
      </c>
      <c r="E144" s="12">
        <f t="shared" si="152"/>
        <v>17.9909666666667</v>
      </c>
      <c r="F144" s="8" t="s">
        <v>111</v>
      </c>
      <c r="G144" s="6">
        <v>6</v>
      </c>
      <c r="H144" s="11">
        <f t="shared" si="135"/>
        <v>20.6016129032258</v>
      </c>
      <c r="I144" s="11">
        <f t="shared" si="136"/>
        <v>293.751612903226</v>
      </c>
      <c r="J144" s="11">
        <f t="shared" si="137"/>
        <v>0.212291222786504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0.562581376769795</v>
      </c>
      <c r="P144" s="11">
        <f t="shared" si="140"/>
        <v>0.119431088391375</v>
      </c>
      <c r="Q144" s="15">
        <f t="shared" si="141"/>
        <v>0.0358293265174124</v>
      </c>
      <c r="R144" s="11">
        <f t="shared" si="142"/>
        <v>0.08541</v>
      </c>
      <c r="S144" s="16">
        <f t="shared" si="143"/>
        <v>0.419498027366964</v>
      </c>
      <c r="T144" s="3">
        <v>0.01</v>
      </c>
      <c r="U144" s="17">
        <f t="shared" si="144"/>
        <v>0.00419498027366964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0.0141449802736696</v>
      </c>
      <c r="AU144" s="24">
        <f t="shared" si="148"/>
        <v>28.47</v>
      </c>
      <c r="AV144" s="1">
        <f t="shared" si="149"/>
        <v>0.3</v>
      </c>
      <c r="AW144" s="2">
        <f t="shared" si="154"/>
        <v>1.425</v>
      </c>
      <c r="AX144" s="1">
        <f t="shared" si="150"/>
        <v>1153.45521004999</v>
      </c>
      <c r="AZ144" s="2">
        <f t="shared" si="155"/>
        <v>1.875</v>
      </c>
      <c r="BA144" s="1">
        <f t="shared" si="151"/>
        <v>1517.70422374999</v>
      </c>
    </row>
    <row r="145" s="1" customFormat="1" ht="16.8" spans="1:53">
      <c r="A145" s="6"/>
      <c r="B145" s="6"/>
      <c r="C145" s="8">
        <v>6</v>
      </c>
      <c r="D145" s="9">
        <v>21.4763333333333</v>
      </c>
      <c r="E145" s="12">
        <f t="shared" si="152"/>
        <v>20.6016129032258</v>
      </c>
      <c r="F145" s="8" t="s">
        <v>109</v>
      </c>
      <c r="G145" s="6">
        <v>7</v>
      </c>
      <c r="H145" s="11">
        <f t="shared" si="135"/>
        <v>21.4763333333333</v>
      </c>
      <c r="I145" s="11">
        <f t="shared" si="136"/>
        <v>294.626333333333</v>
      </c>
      <c r="J145" s="11">
        <f t="shared" si="137"/>
        <v>0.234245019814224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0.72785028837842</v>
      </c>
      <c r="P145" s="11">
        <f t="shared" si="140"/>
        <v>0.170495305222992</v>
      </c>
      <c r="Q145" s="15">
        <f t="shared" si="141"/>
        <v>0.0511485915668975</v>
      </c>
      <c r="R145" s="11">
        <f t="shared" si="142"/>
        <v>0.08541</v>
      </c>
      <c r="S145" s="16">
        <f t="shared" si="143"/>
        <v>0.598859519574962</v>
      </c>
      <c r="T145" s="3">
        <v>0.01</v>
      </c>
      <c r="U145" s="17">
        <f t="shared" si="144"/>
        <v>0.00598859519574962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0.0159385951957496</v>
      </c>
      <c r="AU145" s="24">
        <f t="shared" si="148"/>
        <v>28.47</v>
      </c>
      <c r="AV145" s="1">
        <f t="shared" si="149"/>
        <v>0.3</v>
      </c>
      <c r="AW145" s="2">
        <f t="shared" si="154"/>
        <v>1.425</v>
      </c>
      <c r="AX145" s="1">
        <f t="shared" si="150"/>
        <v>1299.71589310995</v>
      </c>
      <c r="AZ145" s="2">
        <f t="shared" si="155"/>
        <v>1.875</v>
      </c>
      <c r="BA145" s="1">
        <f t="shared" si="151"/>
        <v>1710.15249093415</v>
      </c>
    </row>
    <row r="146" s="1" customFormat="1" ht="16.8" spans="1:53">
      <c r="A146" s="6"/>
      <c r="B146" s="6"/>
      <c r="C146" s="8">
        <v>7</v>
      </c>
      <c r="D146" s="9">
        <v>21.1994193548387</v>
      </c>
      <c r="E146" s="12">
        <f t="shared" si="152"/>
        <v>21.4763333333333</v>
      </c>
      <c r="F146" s="8" t="s">
        <v>109</v>
      </c>
      <c r="G146" s="6">
        <v>8</v>
      </c>
      <c r="H146" s="11">
        <f t="shared" si="135"/>
        <v>21.1994193548387</v>
      </c>
      <c r="I146" s="11">
        <f t="shared" si="136"/>
        <v>294.349419354839</v>
      </c>
      <c r="J146" s="11">
        <f t="shared" si="137"/>
        <v>0.227074303047324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0.842054983155428</v>
      </c>
      <c r="P146" s="11">
        <f t="shared" si="140"/>
        <v>0.191209048427545</v>
      </c>
      <c r="Q146" s="15">
        <f t="shared" si="141"/>
        <v>0.0573627145282635</v>
      </c>
      <c r="R146" s="11">
        <f t="shared" si="142"/>
        <v>0.08541</v>
      </c>
      <c r="S146" s="16">
        <f t="shared" si="143"/>
        <v>0.671615905962575</v>
      </c>
      <c r="T146" s="3">
        <v>0.01</v>
      </c>
      <c r="U146" s="17">
        <f t="shared" si="144"/>
        <v>0.00671615905962575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0.0166661590596257</v>
      </c>
      <c r="AU146" s="24">
        <f t="shared" si="148"/>
        <v>28.47</v>
      </c>
      <c r="AV146" s="1">
        <f t="shared" si="149"/>
        <v>0.3</v>
      </c>
      <c r="AW146" s="2">
        <f t="shared" si="154"/>
        <v>1.425</v>
      </c>
      <c r="AX146" s="1">
        <f t="shared" si="150"/>
        <v>1359.0452320836</v>
      </c>
      <c r="AZ146" s="2">
        <f t="shared" si="155"/>
        <v>1.875</v>
      </c>
      <c r="BA146" s="1">
        <f t="shared" si="151"/>
        <v>1788.21741063631</v>
      </c>
    </row>
    <row r="147" s="1" customFormat="1" ht="16.8" spans="1:53">
      <c r="A147" s="6"/>
      <c r="B147" s="6"/>
      <c r="C147" s="8">
        <v>8</v>
      </c>
      <c r="D147" s="9">
        <v>20.8514838709677</v>
      </c>
      <c r="E147" s="12">
        <f t="shared" si="152"/>
        <v>21.1994193548387</v>
      </c>
      <c r="F147" s="8" t="s">
        <v>109</v>
      </c>
      <c r="G147" s="6">
        <v>9</v>
      </c>
      <c r="H147" s="11">
        <f t="shared" si="135"/>
        <v>20.8514838709677</v>
      </c>
      <c r="I147" s="11">
        <f t="shared" si="136"/>
        <v>294.001483870968</v>
      </c>
      <c r="J147" s="11">
        <f t="shared" si="137"/>
        <v>0.218356706325706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0.935545934727883</v>
      </c>
      <c r="P147" s="11">
        <f t="shared" si="140"/>
        <v>0.204282728923585</v>
      </c>
      <c r="Q147" s="15">
        <f t="shared" si="141"/>
        <v>0.0612848186770754</v>
      </c>
      <c r="R147" s="11">
        <f t="shared" si="142"/>
        <v>0.08541</v>
      </c>
      <c r="S147" s="16">
        <f t="shared" si="143"/>
        <v>0.717536806897031</v>
      </c>
      <c r="T147" s="3">
        <v>0.01</v>
      </c>
      <c r="U147" s="17">
        <f t="shared" si="144"/>
        <v>0.00717536806897031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0.0171253680689703</v>
      </c>
      <c r="AU147" s="24">
        <f t="shared" si="148"/>
        <v>28.47</v>
      </c>
      <c r="AV147" s="1">
        <f t="shared" si="149"/>
        <v>0.3</v>
      </c>
      <c r="AW147" s="2">
        <f t="shared" si="154"/>
        <v>1.425</v>
      </c>
      <c r="AX147" s="1">
        <f t="shared" si="150"/>
        <v>1396.49152144438</v>
      </c>
      <c r="AZ147" s="2">
        <f t="shared" si="155"/>
        <v>1.875</v>
      </c>
      <c r="BA147" s="1">
        <f t="shared" si="151"/>
        <v>1837.48884400576</v>
      </c>
    </row>
    <row r="148" s="1" customFormat="1" ht="16.8" spans="1:53">
      <c r="A148" s="6"/>
      <c r="B148" s="6"/>
      <c r="C148" s="8">
        <v>9</v>
      </c>
      <c r="D148" s="9">
        <v>20.0314333333333</v>
      </c>
      <c r="E148" s="12">
        <f t="shared" si="152"/>
        <v>20.8514838709677</v>
      </c>
      <c r="F148" s="8" t="s">
        <v>109</v>
      </c>
      <c r="G148" s="6">
        <v>10</v>
      </c>
      <c r="H148" s="11">
        <f t="shared" si="135"/>
        <v>20.0314333333333</v>
      </c>
      <c r="I148" s="11">
        <f t="shared" si="136"/>
        <v>293.181433333333</v>
      </c>
      <c r="J148" s="11">
        <f t="shared" si="137"/>
        <v>0.199038047056845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1.0159632058043</v>
      </c>
      <c r="P148" s="11">
        <f t="shared" si="140"/>
        <v>0.202215332364899</v>
      </c>
      <c r="Q148" s="15">
        <f t="shared" si="141"/>
        <v>0.0606645997094698</v>
      </c>
      <c r="R148" s="11">
        <f t="shared" si="142"/>
        <v>0.08541</v>
      </c>
      <c r="S148" s="16">
        <f t="shared" si="143"/>
        <v>0.710275140024234</v>
      </c>
      <c r="T148" s="3">
        <v>0.01</v>
      </c>
      <c r="U148" s="17">
        <f t="shared" si="144"/>
        <v>0.00710275140024234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0.0170527514002423</v>
      </c>
      <c r="AU148" s="24">
        <f t="shared" si="148"/>
        <v>28.47</v>
      </c>
      <c r="AV148" s="1">
        <f t="shared" si="149"/>
        <v>0.3</v>
      </c>
      <c r="AW148" s="2">
        <f t="shared" si="154"/>
        <v>1.425</v>
      </c>
      <c r="AX148" s="1">
        <f t="shared" si="150"/>
        <v>1390.56998085116</v>
      </c>
      <c r="AZ148" s="2">
        <f t="shared" si="155"/>
        <v>1.875</v>
      </c>
      <c r="BA148" s="1">
        <f t="shared" si="151"/>
        <v>1829.69734322521</v>
      </c>
    </row>
    <row r="149" s="1" customFormat="1" ht="16.8" spans="1:53">
      <c r="A149" s="6"/>
      <c r="B149" s="6"/>
      <c r="C149" s="8">
        <v>10</v>
      </c>
      <c r="D149" s="9">
        <v>17.2962903225806</v>
      </c>
      <c r="E149" s="12">
        <f t="shared" si="152"/>
        <v>20.0314333333333</v>
      </c>
      <c r="F149" s="8" t="s">
        <v>109</v>
      </c>
      <c r="G149" s="6">
        <v>11</v>
      </c>
      <c r="H149" s="11">
        <f t="shared" si="135"/>
        <v>17.2962903225806</v>
      </c>
      <c r="I149" s="11">
        <f t="shared" si="136"/>
        <v>290.446290322581</v>
      </c>
      <c r="J149" s="11">
        <f t="shared" si="137"/>
        <v>0.145583345392418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0.773060479767429</v>
      </c>
      <c r="O149" s="11">
        <f t="shared" si="153"/>
        <v>0.32538739367197</v>
      </c>
      <c r="P149" s="11">
        <f t="shared" si="140"/>
        <v>0.0473709853192851</v>
      </c>
      <c r="Q149" s="15">
        <f t="shared" si="141"/>
        <v>0.0142112955957855</v>
      </c>
      <c r="R149" s="11">
        <f t="shared" si="142"/>
        <v>0.08541</v>
      </c>
      <c r="S149" s="16">
        <f t="shared" si="143"/>
        <v>0.166389130029101</v>
      </c>
      <c r="T149" s="3">
        <v>0.01</v>
      </c>
      <c r="U149" s="17">
        <f t="shared" si="144"/>
        <v>0.00166389130029101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0.011613891300291</v>
      </c>
      <c r="AU149" s="24">
        <f t="shared" si="148"/>
        <v>28.47</v>
      </c>
      <c r="AV149" s="1">
        <f t="shared" si="149"/>
        <v>0.3</v>
      </c>
      <c r="AW149" s="2">
        <f t="shared" si="154"/>
        <v>1.425</v>
      </c>
      <c r="AX149" s="1">
        <f t="shared" si="150"/>
        <v>947.057059825762</v>
      </c>
      <c r="AZ149" s="2">
        <f t="shared" si="155"/>
        <v>1.875</v>
      </c>
      <c r="BA149" s="1">
        <f t="shared" si="151"/>
        <v>1246.12771029706</v>
      </c>
    </row>
    <row r="150" s="1" customFormat="1" ht="16.8" spans="1:54">
      <c r="A150" s="6"/>
      <c r="B150" s="6"/>
      <c r="C150" s="8">
        <v>11</v>
      </c>
      <c r="D150" s="9">
        <v>12.7145333333333</v>
      </c>
      <c r="E150" s="12">
        <f t="shared" si="152"/>
        <v>17.2962903225806</v>
      </c>
      <c r="F150" s="8" t="s">
        <v>111</v>
      </c>
      <c r="G150" s="6">
        <v>12</v>
      </c>
      <c r="H150" s="11">
        <f t="shared" si="135"/>
        <v>12.7145333333333</v>
      </c>
      <c r="I150" s="11">
        <f t="shared" si="136"/>
        <v>285.864533333333</v>
      </c>
      <c r="J150" s="11">
        <f t="shared" si="137"/>
        <v>0.0850673014446712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0.562716408352685</v>
      </c>
      <c r="P150" s="11">
        <f t="shared" si="140"/>
        <v>0.0478687663372005</v>
      </c>
      <c r="Q150" s="15">
        <f t="shared" si="141"/>
        <v>0.0143606299011602</v>
      </c>
      <c r="R150" s="11">
        <f t="shared" si="142"/>
        <v>0.08541</v>
      </c>
      <c r="S150" s="16">
        <f t="shared" si="143"/>
        <v>0.168137570555675</v>
      </c>
      <c r="T150" s="3">
        <v>0.01</v>
      </c>
      <c r="U150" s="17">
        <f t="shared" si="144"/>
        <v>0.00168137570555675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0.00717137570555675</v>
      </c>
      <c r="AU150" s="24">
        <f t="shared" si="148"/>
        <v>28.47</v>
      </c>
      <c r="AV150" s="1">
        <f t="shared" si="149"/>
        <v>0.3</v>
      </c>
      <c r="AW150" s="2">
        <f t="shared" si="154"/>
        <v>1.425</v>
      </c>
      <c r="AX150" s="1">
        <f t="shared" si="150"/>
        <v>584.791248256327</v>
      </c>
      <c r="AY150" s="1">
        <f>SUM(AX139:AX150)</f>
        <v>11917.8736857928</v>
      </c>
      <c r="AZ150" s="2">
        <f t="shared" si="155"/>
        <v>1.875</v>
      </c>
      <c r="BA150" s="1">
        <f t="shared" si="151"/>
        <v>769.462168758325</v>
      </c>
      <c r="BB150" s="1">
        <f>SUM(BA139:BA150)</f>
        <v>15681.4127444642</v>
      </c>
    </row>
    <row r="151" s="1" customFormat="1" ht="16.8" spans="1:46">
      <c r="A151" s="6"/>
      <c r="B151" s="6"/>
      <c r="C151" s="8">
        <v>12</v>
      </c>
      <c r="D151" s="9">
        <v>9.82006451612903</v>
      </c>
      <c r="E151" s="12">
        <f t="shared" si="152"/>
        <v>12.7145333333333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I20" sqref="I20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681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44.5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45.6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285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738.6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58.86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2.8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3252027.65568498</v>
      </c>
      <c r="J16" s="10" t="s">
        <v>35</v>
      </c>
      <c r="K16" s="10">
        <f>I16/(10000*1000)</f>
        <v>0.325202765568498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-11.2512580645161</v>
      </c>
      <c r="E29" s="8"/>
      <c r="F29" s="8"/>
      <c r="G29" s="6">
        <v>1</v>
      </c>
      <c r="H29" s="11">
        <f t="shared" ref="H29:H40" si="0">E30</f>
        <v>-11.2512580645161</v>
      </c>
      <c r="I29" s="11">
        <f t="shared" ref="I29:I40" si="1">H29+273.15</f>
        <v>261.898741935484</v>
      </c>
      <c r="J29" s="11">
        <f t="shared" ref="J29:J40" si="2">EXP(($C$18*(I29-$C$16))/($C$19*I29*$C$16))</f>
        <v>0.00376823773892192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0.00374339877182619</v>
      </c>
      <c r="Q29" s="15">
        <f t="shared" ref="Q29:Q40" si="6">P29*$B$31</f>
        <v>0.000486641840337405</v>
      </c>
      <c r="R29" s="11">
        <f t="shared" ref="R29:R40" si="7">L29*$B$31</f>
        <v>0.129143083333333</v>
      </c>
      <c r="S29" s="16">
        <f t="shared" ref="S29:S40" si="8">Q29/R29</f>
        <v>0.00376823773892193</v>
      </c>
      <c r="T29" s="3">
        <v>0.01</v>
      </c>
      <c r="U29" s="17">
        <f t="shared" ref="U29:U40" si="9">S29*T29</f>
        <v>3.76823773892193e-5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0.0219376823773892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3.70833333333333</v>
      </c>
      <c r="AU29" s="1">
        <f t="shared" ref="AU29:AU40" si="17">AT29*10000*AS29*0.67*AR29*AQ29</f>
        <v>7039.07290104763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-11.2521612903226</v>
      </c>
      <c r="E30" s="12">
        <f t="shared" ref="E30:E41" si="18">D29</f>
        <v>-11.2512580645161</v>
      </c>
      <c r="F30" s="8" t="s">
        <v>109</v>
      </c>
      <c r="G30" s="6">
        <v>2</v>
      </c>
      <c r="H30" s="11">
        <f t="shared" si="0"/>
        <v>-11.2521612903226</v>
      </c>
      <c r="I30" s="11">
        <f t="shared" si="1"/>
        <v>261.897838709677</v>
      </c>
      <c r="J30" s="11">
        <f t="shared" si="2"/>
        <v>0.00376775461646151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1.98307326789484</v>
      </c>
      <c r="P30" s="11">
        <f t="shared" si="5"/>
        <v>0.0074717334598922</v>
      </c>
      <c r="Q30" s="15">
        <f t="shared" si="6"/>
        <v>0.000971325349785985</v>
      </c>
      <c r="R30" s="11">
        <f t="shared" si="7"/>
        <v>0.129143083333333</v>
      </c>
      <c r="S30" s="16">
        <f t="shared" si="8"/>
        <v>0.00752131143778629</v>
      </c>
      <c r="T30" s="3">
        <v>0.01</v>
      </c>
      <c r="U30" s="17">
        <f t="shared" si="9"/>
        <v>7.52131143778629e-5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0.0219752131143779</v>
      </c>
      <c r="AR30" s="24">
        <f t="shared" si="15"/>
        <v>99.3408333333333</v>
      </c>
      <c r="AS30" s="1">
        <f t="shared" si="16"/>
        <v>0.13</v>
      </c>
      <c r="AT30" s="2">
        <f>$E$4/12</f>
        <v>3.70833333333333</v>
      </c>
      <c r="AU30" s="1">
        <f t="shared" si="17"/>
        <v>7051.11526674282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-9.96442857142857</v>
      </c>
      <c r="E31" s="12">
        <f t="shared" si="18"/>
        <v>-11.2521612903226</v>
      </c>
      <c r="F31" s="8" t="s">
        <v>109</v>
      </c>
      <c r="G31" s="6">
        <v>3</v>
      </c>
      <c r="H31" s="11">
        <f t="shared" si="0"/>
        <v>-9.96442857142857</v>
      </c>
      <c r="I31" s="11">
        <f t="shared" si="1"/>
        <v>263.185571428571</v>
      </c>
      <c r="J31" s="11">
        <f t="shared" si="2"/>
        <v>0.00451942797964375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2.96900986776828</v>
      </c>
      <c r="P31" s="11">
        <f t="shared" si="5"/>
        <v>0.0134182262682304</v>
      </c>
      <c r="Q31" s="15">
        <f t="shared" si="6"/>
        <v>0.00174436941486995</v>
      </c>
      <c r="R31" s="11">
        <f t="shared" si="7"/>
        <v>0.129143083333333</v>
      </c>
      <c r="S31" s="16">
        <f t="shared" si="8"/>
        <v>0.0135072616345045</v>
      </c>
      <c r="T31" s="3">
        <v>0.01</v>
      </c>
      <c r="U31" s="17">
        <f t="shared" si="9"/>
        <v>0.000135072616345045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0.022035072616345</v>
      </c>
      <c r="AR31" s="24">
        <f t="shared" si="15"/>
        <v>99.3408333333333</v>
      </c>
      <c r="AS31" s="1">
        <f t="shared" si="16"/>
        <v>0.13</v>
      </c>
      <c r="AT31" s="2">
        <f>$E$4/12</f>
        <v>3.70833333333333</v>
      </c>
      <c r="AU31" s="1">
        <f t="shared" si="17"/>
        <v>7070.32219074319</v>
      </c>
    </row>
    <row r="32" s="1" customFormat="1" ht="16.8" spans="1:47">
      <c r="A32" s="6"/>
      <c r="B32" s="6"/>
      <c r="C32" s="8">
        <v>3</v>
      </c>
      <c r="D32" s="9">
        <v>-5.82196774193548</v>
      </c>
      <c r="E32" s="12">
        <f t="shared" si="18"/>
        <v>-9.96442857142857</v>
      </c>
      <c r="F32" s="8" t="s">
        <v>109</v>
      </c>
      <c r="G32" s="6">
        <v>4</v>
      </c>
      <c r="H32" s="11">
        <f t="shared" si="0"/>
        <v>-5.82196774193548</v>
      </c>
      <c r="I32" s="11">
        <f t="shared" si="1"/>
        <v>267.328032258065</v>
      </c>
      <c r="J32" s="11">
        <f t="shared" si="2"/>
        <v>0.00801781945791558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3.94899997483338</v>
      </c>
      <c r="P32" s="11">
        <f t="shared" si="5"/>
        <v>0.0316623688375272</v>
      </c>
      <c r="Q32" s="15">
        <f t="shared" si="6"/>
        <v>0.00411610794887854</v>
      </c>
      <c r="R32" s="11">
        <f t="shared" si="7"/>
        <v>0.129143083333333</v>
      </c>
      <c r="S32" s="16">
        <f t="shared" si="8"/>
        <v>0.031872461479446</v>
      </c>
      <c r="T32" s="3">
        <v>0.01</v>
      </c>
      <c r="U32" s="17">
        <f t="shared" si="9"/>
        <v>0.00031872461479446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0.0222187246147945</v>
      </c>
      <c r="AR32" s="24">
        <f t="shared" si="15"/>
        <v>99.3408333333333</v>
      </c>
      <c r="AS32" s="1">
        <f t="shared" si="16"/>
        <v>0.13</v>
      </c>
      <c r="AT32" s="2">
        <f>$E$4/12</f>
        <v>3.70833333333333</v>
      </c>
      <c r="AU32" s="1">
        <f t="shared" si="17"/>
        <v>7129.25001106944</v>
      </c>
    </row>
    <row r="33" s="1" customFormat="1" ht="16.8" spans="1:47">
      <c r="A33" s="6"/>
      <c r="B33" s="6"/>
      <c r="C33" s="8">
        <v>4</v>
      </c>
      <c r="D33" s="9">
        <v>-4.18306666666667</v>
      </c>
      <c r="E33" s="12">
        <f t="shared" si="18"/>
        <v>-5.82196774193548</v>
      </c>
      <c r="F33" s="8" t="s">
        <v>109</v>
      </c>
      <c r="G33" s="6">
        <v>5</v>
      </c>
      <c r="H33" s="11">
        <f t="shared" si="0"/>
        <v>-4.18306666666667</v>
      </c>
      <c r="I33" s="11">
        <f t="shared" si="1"/>
        <v>268.966933333333</v>
      </c>
      <c r="J33" s="11">
        <f t="shared" si="2"/>
        <v>0.0100101656977221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3.72147072569606</v>
      </c>
      <c r="O33" s="11">
        <f t="shared" si="19"/>
        <v>1.18927521363312</v>
      </c>
      <c r="P33" s="11">
        <f t="shared" si="5"/>
        <v>0.0119048419486614</v>
      </c>
      <c r="Q33" s="15">
        <f t="shared" si="6"/>
        <v>0.00154762945332598</v>
      </c>
      <c r="R33" s="11">
        <f t="shared" si="7"/>
        <v>0.129143083333333</v>
      </c>
      <c r="S33" s="16">
        <f t="shared" si="8"/>
        <v>0.0119838353969865</v>
      </c>
      <c r="T33" s="3">
        <v>0.01</v>
      </c>
      <c r="U33" s="17">
        <f t="shared" si="9"/>
        <v>0.000119838353969865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0.0220198383539699</v>
      </c>
      <c r="AR33" s="24">
        <f t="shared" si="15"/>
        <v>99.3408333333333</v>
      </c>
      <c r="AS33" s="1">
        <f t="shared" si="16"/>
        <v>0.13</v>
      </c>
      <c r="AT33" s="2">
        <f>$E$4/12</f>
        <v>3.70833333333333</v>
      </c>
      <c r="AU33" s="1">
        <f t="shared" si="17"/>
        <v>7065.43402244869</v>
      </c>
    </row>
    <row r="34" s="1" customFormat="1" ht="16.8" spans="1:47">
      <c r="A34" s="6"/>
      <c r="B34" s="6"/>
      <c r="C34" s="8">
        <v>5</v>
      </c>
      <c r="D34" s="9">
        <v>1.07809677419355</v>
      </c>
      <c r="E34" s="12">
        <f t="shared" si="18"/>
        <v>-4.18306666666667</v>
      </c>
      <c r="F34" s="8" t="s">
        <v>111</v>
      </c>
      <c r="G34" s="6">
        <v>6</v>
      </c>
      <c r="H34" s="11">
        <f t="shared" si="0"/>
        <v>1.07809677419355</v>
      </c>
      <c r="I34" s="11">
        <f t="shared" si="1"/>
        <v>274.228096774194</v>
      </c>
      <c r="J34" s="11">
        <f t="shared" si="2"/>
        <v>0.0200478974308025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2.1707787050178</v>
      </c>
      <c r="P34" s="11">
        <f t="shared" si="5"/>
        <v>0.0435195488231671</v>
      </c>
      <c r="Q34" s="15">
        <f t="shared" si="6"/>
        <v>0.00565754134701173</v>
      </c>
      <c r="R34" s="11">
        <f t="shared" si="7"/>
        <v>0.129143083333333</v>
      </c>
      <c r="S34" s="16">
        <f t="shared" si="8"/>
        <v>0.0438083186569812</v>
      </c>
      <c r="T34" s="3">
        <v>0.01</v>
      </c>
      <c r="U34" s="17">
        <f t="shared" si="9"/>
        <v>0.000438083186569812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0.0223380831865698</v>
      </c>
      <c r="AR34" s="24">
        <f t="shared" si="15"/>
        <v>99.3408333333333</v>
      </c>
      <c r="AS34" s="1">
        <f t="shared" si="16"/>
        <v>0.13</v>
      </c>
      <c r="AT34" s="2">
        <f>$E$4/12</f>
        <v>3.70833333333333</v>
      </c>
      <c r="AU34" s="1">
        <f t="shared" si="17"/>
        <v>7167.54820837387</v>
      </c>
    </row>
    <row r="35" s="1" customFormat="1" ht="16.8" spans="1:47">
      <c r="A35" s="6"/>
      <c r="B35" s="6"/>
      <c r="C35" s="8">
        <v>6</v>
      </c>
      <c r="D35" s="9">
        <v>6.42266666666667</v>
      </c>
      <c r="E35" s="12">
        <f t="shared" si="18"/>
        <v>1.07809677419355</v>
      </c>
      <c r="F35" s="8" t="s">
        <v>109</v>
      </c>
      <c r="G35" s="6">
        <v>7</v>
      </c>
      <c r="H35" s="11">
        <f t="shared" si="0"/>
        <v>6.42266666666667</v>
      </c>
      <c r="I35" s="11">
        <f t="shared" si="1"/>
        <v>279.572666666667</v>
      </c>
      <c r="J35" s="11">
        <f t="shared" si="2"/>
        <v>0.0395234068459288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3.12066748952796</v>
      </c>
      <c r="P35" s="11">
        <f t="shared" si="5"/>
        <v>0.123339410819477</v>
      </c>
      <c r="Q35" s="15">
        <f t="shared" si="6"/>
        <v>0.016034123406532</v>
      </c>
      <c r="R35" s="11">
        <f t="shared" si="7"/>
        <v>0.129143083333333</v>
      </c>
      <c r="S35" s="16">
        <f t="shared" si="8"/>
        <v>0.124157817768266</v>
      </c>
      <c r="T35" s="3">
        <v>0.01</v>
      </c>
      <c r="U35" s="17">
        <f t="shared" si="9"/>
        <v>0.00124157817768266</v>
      </c>
      <c r="V35" s="16"/>
      <c r="W35" s="3"/>
      <c r="X35" s="17"/>
      <c r="Y35" s="18">
        <v>0.02</v>
      </c>
      <c r="Z35" s="3">
        <v>0.21</v>
      </c>
      <c r="AA35" s="19">
        <f t="shared" si="10"/>
        <v>0.0042</v>
      </c>
      <c r="AB35" s="3">
        <v>0.01</v>
      </c>
      <c r="AC35" s="3">
        <v>0.29</v>
      </c>
      <c r="AD35" s="19">
        <f t="shared" si="11"/>
        <v>0.0029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0.0231415781776827</v>
      </c>
      <c r="AR35" s="24">
        <f t="shared" si="15"/>
        <v>99.3408333333333</v>
      </c>
      <c r="AS35" s="1">
        <f t="shared" si="16"/>
        <v>0.13</v>
      </c>
      <c r="AT35" s="2">
        <f>$E$4/12</f>
        <v>3.70833333333333</v>
      </c>
      <c r="AU35" s="1">
        <f t="shared" si="17"/>
        <v>7425.36303679439</v>
      </c>
    </row>
    <row r="36" s="1" customFormat="1" ht="16.8" spans="1:47">
      <c r="A36" s="6"/>
      <c r="B36" s="6"/>
      <c r="C36" s="8">
        <v>7</v>
      </c>
      <c r="D36" s="9">
        <v>9.00187096774193</v>
      </c>
      <c r="E36" s="12">
        <f t="shared" si="18"/>
        <v>6.42266666666667</v>
      </c>
      <c r="F36" s="8" t="s">
        <v>109</v>
      </c>
      <c r="G36" s="6">
        <v>8</v>
      </c>
      <c r="H36" s="11">
        <f t="shared" si="0"/>
        <v>9.00187096774193</v>
      </c>
      <c r="I36" s="11">
        <f t="shared" si="1"/>
        <v>282.151870967742</v>
      </c>
      <c r="J36" s="11">
        <f t="shared" si="2"/>
        <v>0.054339804752048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3.99073641204182</v>
      </c>
      <c r="P36" s="11">
        <f t="shared" si="5"/>
        <v>0.216855837447241</v>
      </c>
      <c r="Q36" s="15">
        <f t="shared" si="6"/>
        <v>0.0281912588681413</v>
      </c>
      <c r="R36" s="11">
        <f t="shared" si="7"/>
        <v>0.129143083333333</v>
      </c>
      <c r="S36" s="16">
        <f t="shared" si="8"/>
        <v>0.218294763765059</v>
      </c>
      <c r="T36" s="3">
        <v>0.01</v>
      </c>
      <c r="U36" s="17">
        <f t="shared" si="9"/>
        <v>0.00218294763765059</v>
      </c>
      <c r="V36" s="16"/>
      <c r="W36" s="3"/>
      <c r="X36" s="17"/>
      <c r="Y36" s="18">
        <v>0.02</v>
      </c>
      <c r="Z36" s="3">
        <v>0.21</v>
      </c>
      <c r="AA36" s="19">
        <f t="shared" si="10"/>
        <v>0.0042</v>
      </c>
      <c r="AB36" s="3">
        <v>0.01</v>
      </c>
      <c r="AC36" s="3">
        <v>0.29</v>
      </c>
      <c r="AD36" s="19">
        <f t="shared" si="11"/>
        <v>0.0029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0.0240829476376506</v>
      </c>
      <c r="AR36" s="24">
        <f t="shared" si="15"/>
        <v>99.3408333333333</v>
      </c>
      <c r="AS36" s="1">
        <f t="shared" si="16"/>
        <v>0.13</v>
      </c>
      <c r="AT36" s="2">
        <f>$E$4/12</f>
        <v>3.70833333333333</v>
      </c>
      <c r="AU36" s="1">
        <f t="shared" si="17"/>
        <v>7727.41719828428</v>
      </c>
    </row>
    <row r="37" s="1" customFormat="1" ht="16.8" spans="1:47">
      <c r="A37" s="6"/>
      <c r="B37" s="6"/>
      <c r="C37" s="8">
        <v>8</v>
      </c>
      <c r="D37" s="9">
        <v>8.38754838709677</v>
      </c>
      <c r="E37" s="12">
        <f t="shared" si="18"/>
        <v>9.00187096774193</v>
      </c>
      <c r="F37" s="8" t="s">
        <v>109</v>
      </c>
      <c r="G37" s="6">
        <v>9</v>
      </c>
      <c r="H37" s="11">
        <f t="shared" si="0"/>
        <v>8.38754838709677</v>
      </c>
      <c r="I37" s="11">
        <f t="shared" si="1"/>
        <v>281.537548387097</v>
      </c>
      <c r="J37" s="11">
        <f t="shared" si="2"/>
        <v>0.0503982955587621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4.76728890792791</v>
      </c>
      <c r="P37" s="11">
        <f t="shared" si="5"/>
        <v>0.240263235395759</v>
      </c>
      <c r="Q37" s="15">
        <f t="shared" si="6"/>
        <v>0.0312342206014487</v>
      </c>
      <c r="R37" s="11">
        <f t="shared" si="7"/>
        <v>0.129143083333333</v>
      </c>
      <c r="S37" s="16">
        <f t="shared" si="8"/>
        <v>0.241857479280014</v>
      </c>
      <c r="T37" s="3">
        <v>0.01</v>
      </c>
      <c r="U37" s="17">
        <f t="shared" si="9"/>
        <v>0.00241857479280014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0.0243185747928001</v>
      </c>
      <c r="AR37" s="24">
        <f t="shared" si="15"/>
        <v>99.3408333333333</v>
      </c>
      <c r="AS37" s="1">
        <f t="shared" si="16"/>
        <v>0.13</v>
      </c>
      <c r="AT37" s="2">
        <f>$E$4/12</f>
        <v>3.70833333333333</v>
      </c>
      <c r="AU37" s="1">
        <f t="shared" si="17"/>
        <v>7803.02211834973</v>
      </c>
    </row>
    <row r="38" s="1" customFormat="1" ht="16.8" spans="1:47">
      <c r="A38" s="6"/>
      <c r="B38" s="6"/>
      <c r="C38" s="8">
        <v>9</v>
      </c>
      <c r="D38" s="9">
        <v>5.09506666666667</v>
      </c>
      <c r="E38" s="12">
        <f t="shared" si="18"/>
        <v>8.38754838709677</v>
      </c>
      <c r="F38" s="8" t="s">
        <v>109</v>
      </c>
      <c r="G38" s="6">
        <v>10</v>
      </c>
      <c r="H38" s="11">
        <f t="shared" si="0"/>
        <v>5.09506666666667</v>
      </c>
      <c r="I38" s="11">
        <f t="shared" si="1"/>
        <v>278.245066666667</v>
      </c>
      <c r="J38" s="11">
        <f t="shared" si="2"/>
        <v>0.0334723570250369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5.52043400586548</v>
      </c>
      <c r="P38" s="11">
        <f t="shared" si="5"/>
        <v>0.184781937977484</v>
      </c>
      <c r="Q38" s="15">
        <f t="shared" si="6"/>
        <v>0.024021651937073</v>
      </c>
      <c r="R38" s="11">
        <f t="shared" si="7"/>
        <v>0.129143083333333</v>
      </c>
      <c r="S38" s="16">
        <f t="shared" si="8"/>
        <v>0.186008040980951</v>
      </c>
      <c r="T38" s="3">
        <v>0.01</v>
      </c>
      <c r="U38" s="17">
        <f t="shared" si="9"/>
        <v>0.00186008040980951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0.0237600804098095</v>
      </c>
      <c r="AR38" s="24">
        <f t="shared" si="15"/>
        <v>99.3408333333333</v>
      </c>
      <c r="AS38" s="1">
        <f t="shared" si="16"/>
        <v>0.13</v>
      </c>
      <c r="AT38" s="2">
        <f>$E$4/12</f>
        <v>3.70833333333333</v>
      </c>
      <c r="AU38" s="1">
        <f t="shared" si="17"/>
        <v>7623.81983940944</v>
      </c>
    </row>
    <row r="39" s="1" customFormat="1" ht="16.8" spans="1:47">
      <c r="A39" s="6"/>
      <c r="B39" s="6"/>
      <c r="C39" s="8">
        <v>10</v>
      </c>
      <c r="D39" s="9">
        <v>0.287645161290322</v>
      </c>
      <c r="E39" s="12">
        <f t="shared" si="18"/>
        <v>5.09506666666667</v>
      </c>
      <c r="F39" s="8" t="s">
        <v>109</v>
      </c>
      <c r="G39" s="6">
        <v>11</v>
      </c>
      <c r="H39" s="11">
        <f t="shared" si="0"/>
        <v>0.287645161290322</v>
      </c>
      <c r="I39" s="11">
        <f t="shared" si="1"/>
        <v>273.43764516129</v>
      </c>
      <c r="J39" s="11">
        <f t="shared" si="2"/>
        <v>0.0180922433035578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5.0688694644936</v>
      </c>
      <c r="O39" s="11">
        <f t="shared" si="19"/>
        <v>1.26019093672773</v>
      </c>
      <c r="P39" s="11">
        <f t="shared" si="5"/>
        <v>0.0227996810362165</v>
      </c>
      <c r="Q39" s="15">
        <f t="shared" si="6"/>
        <v>0.00296395853470815</v>
      </c>
      <c r="R39" s="11">
        <f t="shared" si="7"/>
        <v>0.129143083333333</v>
      </c>
      <c r="S39" s="16">
        <f t="shared" si="8"/>
        <v>0.0229509661547869</v>
      </c>
      <c r="T39" s="3">
        <v>0.01</v>
      </c>
      <c r="U39" s="17">
        <f t="shared" si="9"/>
        <v>0.000229509661547869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0.0221295096615479</v>
      </c>
      <c r="AR39" s="24">
        <f t="shared" si="15"/>
        <v>99.3408333333333</v>
      </c>
      <c r="AS39" s="1">
        <f t="shared" si="16"/>
        <v>0.13</v>
      </c>
      <c r="AT39" s="2">
        <f>$E$4/12</f>
        <v>3.70833333333333</v>
      </c>
      <c r="AU39" s="1">
        <f t="shared" si="17"/>
        <v>7100.62389874986</v>
      </c>
    </row>
    <row r="40" s="1" customFormat="1" ht="16.8" spans="1:48">
      <c r="A40" s="6"/>
      <c r="B40" s="6"/>
      <c r="C40" s="8">
        <v>11</v>
      </c>
      <c r="D40" s="9">
        <v>-8.72296666666667</v>
      </c>
      <c r="E40" s="12">
        <f t="shared" si="18"/>
        <v>0.287645161290322</v>
      </c>
      <c r="F40" s="8" t="s">
        <v>111</v>
      </c>
      <c r="G40" s="6">
        <v>12</v>
      </c>
      <c r="H40" s="11">
        <f t="shared" si="0"/>
        <v>-8.72296666666667</v>
      </c>
      <c r="I40" s="11">
        <f t="shared" si="1"/>
        <v>264.427033333333</v>
      </c>
      <c r="J40" s="11">
        <f t="shared" si="2"/>
        <v>0.00537671718578419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2.23079958902485</v>
      </c>
      <c r="P40" s="11">
        <f t="shared" si="5"/>
        <v>0.0119943784883502</v>
      </c>
      <c r="Q40" s="15">
        <f t="shared" si="6"/>
        <v>0.00155926920348553</v>
      </c>
      <c r="R40" s="11">
        <f t="shared" si="7"/>
        <v>0.129143083333333</v>
      </c>
      <c r="S40" s="16">
        <f t="shared" si="8"/>
        <v>0.0120739660478825</v>
      </c>
      <c r="T40" s="3">
        <v>0.01</v>
      </c>
      <c r="U40" s="17">
        <f t="shared" si="9"/>
        <v>0.000120739660478825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0.0220207396604788</v>
      </c>
      <c r="AR40" s="24">
        <f t="shared" si="15"/>
        <v>99.3408333333333</v>
      </c>
      <c r="AS40" s="1">
        <f t="shared" si="16"/>
        <v>0.13</v>
      </c>
      <c r="AT40" s="2">
        <f>$E$4/12</f>
        <v>3.70833333333333</v>
      </c>
      <c r="AU40" s="1">
        <f t="shared" si="17"/>
        <v>7065.72322174118</v>
      </c>
      <c r="AV40" s="1">
        <f>SUM(AU29:AU40)</f>
        <v>87268.7119137545</v>
      </c>
    </row>
    <row r="41" s="1" customFormat="1" ht="16.8" spans="1:46">
      <c r="A41" s="6"/>
      <c r="B41" s="6"/>
      <c r="C41" s="8">
        <v>12</v>
      </c>
      <c r="D41" s="9">
        <v>-13.9204516129032</v>
      </c>
      <c r="E41" s="12">
        <f t="shared" si="18"/>
        <v>-8.72296666666667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734.672</v>
      </c>
      <c r="C44" s="8" t="s">
        <v>108</v>
      </c>
      <c r="D44" s="9">
        <v>-11.2512580645161</v>
      </c>
      <c r="E44" s="8"/>
      <c r="F44" s="8"/>
      <c r="G44" s="6">
        <v>1</v>
      </c>
      <c r="H44" s="11">
        <f t="shared" ref="H44:H55" si="20">E45</f>
        <v>-11.2512580645161</v>
      </c>
      <c r="I44" s="11">
        <f t="shared" ref="I44:I55" si="21">H44+273.15</f>
        <v>261.898741935484</v>
      </c>
      <c r="J44" s="11">
        <f t="shared" ref="J44:J55" si="22">EXP(($C$18*(I44-$C$16))/($C$19*I44*$C$16))</f>
        <v>0.00376823773892192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0.0023070156301077</v>
      </c>
      <c r="Q44" s="15">
        <f t="shared" ref="Q44:Q55" si="26">P44*$B$46</f>
        <v>0.000415262813419387</v>
      </c>
      <c r="R44" s="11">
        <f t="shared" ref="R44:R55" si="27">L44*$B$46</f>
        <v>0.1102008</v>
      </c>
      <c r="S44" s="16">
        <f t="shared" ref="S44:S55" si="28">Q44/R44</f>
        <v>0.00376823773892192</v>
      </c>
      <c r="T44" s="3">
        <v>0.01</v>
      </c>
      <c r="U44" s="17">
        <f t="shared" ref="U44:U55" si="29">S44*T44</f>
        <v>3.76823773892192e-5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0.0191376823773892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56.75</v>
      </c>
      <c r="AU44" s="1">
        <f t="shared" ref="AU44:AU55" si="37">AT44*10000*AS44*0.67*AR44*AQ44</f>
        <v>80188.9927370323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-11.2521612903226</v>
      </c>
      <c r="E45" s="12">
        <f t="shared" ref="E45:E56" si="38">D44</f>
        <v>-11.2512580645161</v>
      </c>
      <c r="F45" s="8" t="s">
        <v>109</v>
      </c>
      <c r="G45" s="6">
        <v>2</v>
      </c>
      <c r="H45" s="11">
        <f t="shared" si="20"/>
        <v>-11.2521612903226</v>
      </c>
      <c r="I45" s="11">
        <f t="shared" si="21"/>
        <v>261.897838709677</v>
      </c>
      <c r="J45" s="11">
        <f t="shared" si="22"/>
        <v>0.00376775461646151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1.22214631770323</v>
      </c>
      <c r="P45" s="11">
        <f t="shared" si="25"/>
        <v>0.00460474743051777</v>
      </c>
      <c r="Q45" s="15">
        <f t="shared" si="26"/>
        <v>0.000828854537493198</v>
      </c>
      <c r="R45" s="11">
        <f t="shared" si="27"/>
        <v>0.1102008</v>
      </c>
      <c r="S45" s="16">
        <f t="shared" si="28"/>
        <v>0.00752131143778628</v>
      </c>
      <c r="T45" s="3">
        <v>0.01</v>
      </c>
      <c r="U45" s="17">
        <f t="shared" si="29"/>
        <v>7.52131143778628e-5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0.0191752131143779</v>
      </c>
      <c r="AR45" s="24">
        <f t="shared" si="35"/>
        <v>61.2226666666667</v>
      </c>
      <c r="AS45" s="1">
        <f t="shared" si="36"/>
        <v>0.18</v>
      </c>
      <c r="AT45" s="2">
        <f>$E$3/12</f>
        <v>56.75</v>
      </c>
      <c r="AU45" s="1">
        <f t="shared" si="37"/>
        <v>80346.2506503185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-9.96442857142857</v>
      </c>
      <c r="E46" s="12">
        <f t="shared" si="38"/>
        <v>-11.2521612903226</v>
      </c>
      <c r="F46" s="8" t="s">
        <v>109</v>
      </c>
      <c r="G46" s="6">
        <v>3</v>
      </c>
      <c r="H46" s="11">
        <f t="shared" si="20"/>
        <v>-9.96442857142857</v>
      </c>
      <c r="I46" s="11">
        <f t="shared" si="21"/>
        <v>263.185571428571</v>
      </c>
      <c r="J46" s="11">
        <f t="shared" si="22"/>
        <v>0.00451942797964375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1.82976823693938</v>
      </c>
      <c r="P46" s="11">
        <f t="shared" si="25"/>
        <v>0.00826950576628723</v>
      </c>
      <c r="Q46" s="15">
        <f t="shared" si="26"/>
        <v>0.0014885110379317</v>
      </c>
      <c r="R46" s="11">
        <f t="shared" si="27"/>
        <v>0.1102008</v>
      </c>
      <c r="S46" s="16">
        <f t="shared" si="28"/>
        <v>0.0135072616345045</v>
      </c>
      <c r="T46" s="3">
        <v>0.01</v>
      </c>
      <c r="U46" s="17">
        <f t="shared" si="29"/>
        <v>0.000135072616345045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0.019235072616345</v>
      </c>
      <c r="AR46" s="24">
        <f t="shared" si="35"/>
        <v>61.2226666666667</v>
      </c>
      <c r="AS46" s="1">
        <f t="shared" si="36"/>
        <v>0.18</v>
      </c>
      <c r="AT46" s="2">
        <f>$E$3/12</f>
        <v>56.75</v>
      </c>
      <c r="AU46" s="1">
        <f t="shared" si="37"/>
        <v>80597.0685431974</v>
      </c>
    </row>
    <row r="47" s="1" customFormat="1" ht="16.8" spans="1:47">
      <c r="A47" s="6"/>
      <c r="B47" s="6"/>
      <c r="C47" s="8">
        <v>3</v>
      </c>
      <c r="D47" s="9">
        <v>-5.82196774193548</v>
      </c>
      <c r="E47" s="12">
        <f t="shared" si="38"/>
        <v>-9.96442857142857</v>
      </c>
      <c r="F47" s="8" t="s">
        <v>109</v>
      </c>
      <c r="G47" s="6">
        <v>4</v>
      </c>
      <c r="H47" s="11">
        <f t="shared" si="20"/>
        <v>-5.82196774193548</v>
      </c>
      <c r="I47" s="11">
        <f t="shared" si="21"/>
        <v>267.328032258065</v>
      </c>
      <c r="J47" s="11">
        <f t="shared" si="22"/>
        <v>0.00801781945791558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2.43372539783976</v>
      </c>
      <c r="P47" s="11">
        <f t="shared" si="25"/>
        <v>0.0195131708500229</v>
      </c>
      <c r="Q47" s="15">
        <f t="shared" si="26"/>
        <v>0.00351237075300413</v>
      </c>
      <c r="R47" s="11">
        <f t="shared" si="27"/>
        <v>0.1102008</v>
      </c>
      <c r="S47" s="16">
        <f t="shared" si="28"/>
        <v>0.0318724614794459</v>
      </c>
      <c r="T47" s="3">
        <v>0.01</v>
      </c>
      <c r="U47" s="17">
        <f t="shared" si="29"/>
        <v>0.000318724614794459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0.0194187246147945</v>
      </c>
      <c r="AR47" s="24">
        <f t="shared" si="35"/>
        <v>61.2226666666667</v>
      </c>
      <c r="AS47" s="1">
        <f t="shared" si="36"/>
        <v>0.18</v>
      </c>
      <c r="AT47" s="2">
        <f>$E$3/12</f>
        <v>56.75</v>
      </c>
      <c r="AU47" s="1">
        <f t="shared" si="37"/>
        <v>81366.5906033612</v>
      </c>
    </row>
    <row r="48" s="1" customFormat="1" ht="16.8" spans="1:47">
      <c r="A48" s="6"/>
      <c r="B48" s="6"/>
      <c r="C48" s="8">
        <v>4</v>
      </c>
      <c r="D48" s="9">
        <v>-4.18306666666667</v>
      </c>
      <c r="E48" s="12">
        <f t="shared" si="38"/>
        <v>-5.82196774193548</v>
      </c>
      <c r="F48" s="8" t="s">
        <v>109</v>
      </c>
      <c r="G48" s="6">
        <v>5</v>
      </c>
      <c r="H48" s="11">
        <f t="shared" si="20"/>
        <v>-4.18306666666667</v>
      </c>
      <c r="I48" s="11">
        <f t="shared" si="21"/>
        <v>268.966933333333</v>
      </c>
      <c r="J48" s="11">
        <f t="shared" si="22"/>
        <v>0.0100101656977221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2.29350161564025</v>
      </c>
      <c r="O48" s="11">
        <f t="shared" si="39"/>
        <v>0.732937278016153</v>
      </c>
      <c r="P48" s="11">
        <f t="shared" si="25"/>
        <v>0.00733682359897907</v>
      </c>
      <c r="Q48" s="15">
        <f t="shared" si="26"/>
        <v>0.00132062824781623</v>
      </c>
      <c r="R48" s="11">
        <f t="shared" si="27"/>
        <v>0.1102008</v>
      </c>
      <c r="S48" s="16">
        <f t="shared" si="28"/>
        <v>0.0119838353969865</v>
      </c>
      <c r="T48" s="3">
        <v>0.01</v>
      </c>
      <c r="U48" s="17">
        <f t="shared" si="29"/>
        <v>0.000119838353969865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0.0192198383539699</v>
      </c>
      <c r="AR48" s="24">
        <f t="shared" si="35"/>
        <v>61.2226666666667</v>
      </c>
      <c r="AS48" s="1">
        <f t="shared" si="36"/>
        <v>0.18</v>
      </c>
      <c r="AT48" s="2">
        <f>$E$3/12</f>
        <v>56.75</v>
      </c>
      <c r="AU48" s="1">
        <f t="shared" si="37"/>
        <v>80533.2353093261</v>
      </c>
    </row>
    <row r="49" s="1" customFormat="1" ht="16.8" spans="1:47">
      <c r="A49" s="6"/>
      <c r="B49" s="6"/>
      <c r="C49" s="8">
        <v>5</v>
      </c>
      <c r="D49" s="9">
        <v>1.07809677419355</v>
      </c>
      <c r="E49" s="12">
        <f t="shared" si="38"/>
        <v>-4.18306666666667</v>
      </c>
      <c r="F49" s="8" t="s">
        <v>111</v>
      </c>
      <c r="G49" s="6">
        <v>6</v>
      </c>
      <c r="H49" s="11">
        <f t="shared" si="20"/>
        <v>1.07809677419355</v>
      </c>
      <c r="I49" s="11">
        <f t="shared" si="21"/>
        <v>274.228096774194</v>
      </c>
      <c r="J49" s="11">
        <f t="shared" si="22"/>
        <v>0.0200478974308025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1.33782712108384</v>
      </c>
      <c r="P49" s="11">
        <f t="shared" si="25"/>
        <v>0.0268206209036347</v>
      </c>
      <c r="Q49" s="15">
        <f t="shared" si="26"/>
        <v>0.00482771176265424</v>
      </c>
      <c r="R49" s="11">
        <f t="shared" si="27"/>
        <v>0.1102008</v>
      </c>
      <c r="S49" s="16">
        <f t="shared" si="28"/>
        <v>0.0438083186569811</v>
      </c>
      <c r="T49" s="3">
        <v>0.01</v>
      </c>
      <c r="U49" s="17">
        <f t="shared" si="29"/>
        <v>0.000438083186569811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0.0195380831865698</v>
      </c>
      <c r="AR49" s="24">
        <f t="shared" si="35"/>
        <v>61.2226666666667</v>
      </c>
      <c r="AS49" s="1">
        <f t="shared" si="36"/>
        <v>0.18</v>
      </c>
      <c r="AT49" s="2">
        <f>$E$3/12</f>
        <v>56.75</v>
      </c>
      <c r="AU49" s="1">
        <f t="shared" si="37"/>
        <v>81866.7161387552</v>
      </c>
    </row>
    <row r="50" s="1" customFormat="1" ht="16.8" spans="1:47">
      <c r="A50" s="6"/>
      <c r="B50" s="6"/>
      <c r="C50" s="8">
        <v>6</v>
      </c>
      <c r="D50" s="9">
        <v>6.42266666666667</v>
      </c>
      <c r="E50" s="12">
        <f t="shared" si="38"/>
        <v>1.07809677419355</v>
      </c>
      <c r="F50" s="8" t="s">
        <v>109</v>
      </c>
      <c r="G50" s="6">
        <v>7</v>
      </c>
      <c r="H50" s="11">
        <f t="shared" si="20"/>
        <v>6.42266666666667</v>
      </c>
      <c r="I50" s="11">
        <f t="shared" si="21"/>
        <v>279.572666666667</v>
      </c>
      <c r="J50" s="11">
        <f t="shared" si="22"/>
        <v>0.0395234068459288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1.92323316684687</v>
      </c>
      <c r="P50" s="11">
        <f t="shared" si="25"/>
        <v>0.076012726912873</v>
      </c>
      <c r="Q50" s="15">
        <f t="shared" si="26"/>
        <v>0.0136822908443171</v>
      </c>
      <c r="R50" s="11">
        <f t="shared" si="27"/>
        <v>0.1102008</v>
      </c>
      <c r="S50" s="16">
        <f t="shared" si="28"/>
        <v>0.124157817768266</v>
      </c>
      <c r="T50" s="3">
        <v>0.01</v>
      </c>
      <c r="U50" s="17">
        <f t="shared" si="29"/>
        <v>0.00124157817768266</v>
      </c>
      <c r="V50" s="16"/>
      <c r="W50" s="3"/>
      <c r="X50" s="17"/>
      <c r="Y50" s="18">
        <v>0.02</v>
      </c>
      <c r="Z50" s="3">
        <v>0.29</v>
      </c>
      <c r="AA50" s="19">
        <f t="shared" si="30"/>
        <v>0.0058</v>
      </c>
      <c r="AB50" s="3">
        <v>0.01</v>
      </c>
      <c r="AC50" s="3">
        <v>0.28</v>
      </c>
      <c r="AD50" s="19">
        <f t="shared" si="31"/>
        <v>0.0028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0.0203415781776827</v>
      </c>
      <c r="AR50" s="24">
        <f t="shared" si="35"/>
        <v>61.2226666666667</v>
      </c>
      <c r="AS50" s="1">
        <f t="shared" si="36"/>
        <v>0.18</v>
      </c>
      <c r="AT50" s="2">
        <f>$E$3/12</f>
        <v>56.75</v>
      </c>
      <c r="AU50" s="1">
        <f t="shared" si="37"/>
        <v>85233.4484700807</v>
      </c>
    </row>
    <row r="51" s="1" customFormat="1" ht="16.8" spans="1:47">
      <c r="A51" s="6"/>
      <c r="B51" s="6"/>
      <c r="C51" s="8">
        <v>7</v>
      </c>
      <c r="D51" s="9">
        <v>9.00187096774193</v>
      </c>
      <c r="E51" s="12">
        <f t="shared" si="38"/>
        <v>6.42266666666667</v>
      </c>
      <c r="F51" s="8" t="s">
        <v>109</v>
      </c>
      <c r="G51" s="6">
        <v>8</v>
      </c>
      <c r="H51" s="11">
        <f t="shared" si="20"/>
        <v>9.00187096774193</v>
      </c>
      <c r="I51" s="11">
        <f t="shared" si="21"/>
        <v>282.151870967742</v>
      </c>
      <c r="J51" s="11">
        <f t="shared" si="22"/>
        <v>0.054339804752048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2.45944710660067</v>
      </c>
      <c r="P51" s="11">
        <f t="shared" si="25"/>
        <v>0.13364587557067</v>
      </c>
      <c r="Q51" s="15">
        <f t="shared" si="26"/>
        <v>0.0240562576027205</v>
      </c>
      <c r="R51" s="11">
        <f t="shared" si="27"/>
        <v>0.1102008</v>
      </c>
      <c r="S51" s="16">
        <f t="shared" si="28"/>
        <v>0.218294763765059</v>
      </c>
      <c r="T51" s="3">
        <v>0.01</v>
      </c>
      <c r="U51" s="17">
        <f t="shared" si="29"/>
        <v>0.00218294763765059</v>
      </c>
      <c r="V51" s="16"/>
      <c r="W51" s="3"/>
      <c r="X51" s="17"/>
      <c r="Y51" s="18">
        <v>0.02</v>
      </c>
      <c r="Z51" s="3">
        <v>0.29</v>
      </c>
      <c r="AA51" s="19">
        <f t="shared" si="30"/>
        <v>0.0058</v>
      </c>
      <c r="AB51" s="3">
        <v>0.01</v>
      </c>
      <c r="AC51" s="3">
        <v>0.28</v>
      </c>
      <c r="AD51" s="19">
        <f t="shared" si="31"/>
        <v>0.0028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0.0212829476376506</v>
      </c>
      <c r="AR51" s="24">
        <f t="shared" si="35"/>
        <v>61.2226666666667</v>
      </c>
      <c r="AS51" s="1">
        <f t="shared" si="36"/>
        <v>0.18</v>
      </c>
      <c r="AT51" s="2">
        <f>$E$3/12</f>
        <v>56.75</v>
      </c>
      <c r="AU51" s="1">
        <f t="shared" si="37"/>
        <v>89177.8899807945</v>
      </c>
    </row>
    <row r="52" s="1" customFormat="1" ht="16.8" spans="1:47">
      <c r="A52" s="6"/>
      <c r="B52" s="6"/>
      <c r="C52" s="8">
        <v>8</v>
      </c>
      <c r="D52" s="9">
        <v>8.38754838709677</v>
      </c>
      <c r="E52" s="12">
        <f t="shared" si="38"/>
        <v>9.00187096774193</v>
      </c>
      <c r="F52" s="8" t="s">
        <v>109</v>
      </c>
      <c r="G52" s="6">
        <v>9</v>
      </c>
      <c r="H52" s="11">
        <f t="shared" si="20"/>
        <v>8.38754838709677</v>
      </c>
      <c r="I52" s="11">
        <f t="shared" si="21"/>
        <v>281.537548387097</v>
      </c>
      <c r="J52" s="11">
        <f t="shared" si="22"/>
        <v>0.0503982955587621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2.93802789769666</v>
      </c>
      <c r="P52" s="11">
        <f t="shared" si="25"/>
        <v>0.148071598348005</v>
      </c>
      <c r="Q52" s="15">
        <f t="shared" si="26"/>
        <v>0.0266528877026409</v>
      </c>
      <c r="R52" s="11">
        <f t="shared" si="27"/>
        <v>0.1102008</v>
      </c>
      <c r="S52" s="16">
        <f t="shared" si="28"/>
        <v>0.241857479280013</v>
      </c>
      <c r="T52" s="3">
        <v>0.01</v>
      </c>
      <c r="U52" s="17">
        <f t="shared" si="29"/>
        <v>0.00241857479280013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0.0215185747928001</v>
      </c>
      <c r="AR52" s="24">
        <f t="shared" si="35"/>
        <v>61.2226666666667</v>
      </c>
      <c r="AS52" s="1">
        <f t="shared" si="36"/>
        <v>0.18</v>
      </c>
      <c r="AT52" s="2">
        <f>$E$3/12</f>
        <v>56.75</v>
      </c>
      <c r="AU52" s="1">
        <f t="shared" si="37"/>
        <v>90165.1936605365</v>
      </c>
    </row>
    <row r="53" s="1" customFormat="1" ht="16.8" spans="1:47">
      <c r="A53" s="6"/>
      <c r="B53" s="6"/>
      <c r="C53" s="8">
        <v>9</v>
      </c>
      <c r="D53" s="9">
        <v>5.09506666666667</v>
      </c>
      <c r="E53" s="12">
        <f t="shared" si="38"/>
        <v>8.38754838709677</v>
      </c>
      <c r="F53" s="8" t="s">
        <v>109</v>
      </c>
      <c r="G53" s="6">
        <v>10</v>
      </c>
      <c r="H53" s="11">
        <f t="shared" si="20"/>
        <v>5.09506666666667</v>
      </c>
      <c r="I53" s="11">
        <f t="shared" si="21"/>
        <v>278.245066666667</v>
      </c>
      <c r="J53" s="11">
        <f t="shared" si="22"/>
        <v>0.0334723570250369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3.40218296601533</v>
      </c>
      <c r="P53" s="11">
        <f t="shared" si="25"/>
        <v>0.113879082902964</v>
      </c>
      <c r="Q53" s="15">
        <f t="shared" si="26"/>
        <v>0.0204982349225335</v>
      </c>
      <c r="R53" s="11">
        <f t="shared" si="27"/>
        <v>0.1102008</v>
      </c>
      <c r="S53" s="16">
        <f t="shared" si="28"/>
        <v>0.186008040980951</v>
      </c>
      <c r="T53" s="3">
        <v>0.01</v>
      </c>
      <c r="U53" s="17">
        <f t="shared" si="29"/>
        <v>0.00186008040980951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0.0209600804098095</v>
      </c>
      <c r="AR53" s="24">
        <f t="shared" si="35"/>
        <v>61.2226666666667</v>
      </c>
      <c r="AS53" s="1">
        <f t="shared" si="36"/>
        <v>0.18</v>
      </c>
      <c r="AT53" s="2">
        <f>$E$3/12</f>
        <v>56.75</v>
      </c>
      <c r="AU53" s="1">
        <f t="shared" si="37"/>
        <v>87825.0408072203</v>
      </c>
    </row>
    <row r="54" s="1" customFormat="1" ht="16.8" spans="1:47">
      <c r="A54" s="6"/>
      <c r="B54" s="6"/>
      <c r="C54" s="8">
        <v>10</v>
      </c>
      <c r="D54" s="9">
        <v>0.287645161290322</v>
      </c>
      <c r="E54" s="12">
        <f t="shared" si="38"/>
        <v>5.09506666666667</v>
      </c>
      <c r="F54" s="8" t="s">
        <v>109</v>
      </c>
      <c r="G54" s="6">
        <v>11</v>
      </c>
      <c r="H54" s="11">
        <f t="shared" si="20"/>
        <v>0.287645161290322</v>
      </c>
      <c r="I54" s="11">
        <f t="shared" si="21"/>
        <v>273.43764516129</v>
      </c>
      <c r="J54" s="11">
        <f t="shared" si="22"/>
        <v>0.0180922433035578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3.12388868895674</v>
      </c>
      <c r="O54" s="11">
        <f t="shared" si="39"/>
        <v>0.776641860822286</v>
      </c>
      <c r="P54" s="11">
        <f t="shared" si="25"/>
        <v>0.0140511935057246</v>
      </c>
      <c r="Q54" s="15">
        <f t="shared" si="26"/>
        <v>0.00252921483103044</v>
      </c>
      <c r="R54" s="11">
        <f t="shared" si="27"/>
        <v>0.1102008</v>
      </c>
      <c r="S54" s="16">
        <f t="shared" si="28"/>
        <v>0.0229509661547869</v>
      </c>
      <c r="T54" s="3">
        <v>0.01</v>
      </c>
      <c r="U54" s="17">
        <f t="shared" si="29"/>
        <v>0.000229509661547869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0.0193295096615479</v>
      </c>
      <c r="AR54" s="24">
        <f t="shared" si="35"/>
        <v>61.2226666666667</v>
      </c>
      <c r="AS54" s="1">
        <f t="shared" si="36"/>
        <v>0.18</v>
      </c>
      <c r="AT54" s="2">
        <f>$E$3/12</f>
        <v>56.75</v>
      </c>
      <c r="AU54" s="1">
        <f t="shared" si="37"/>
        <v>80992.7701429287</v>
      </c>
    </row>
    <row r="55" s="1" customFormat="1" ht="16.8" spans="1:48">
      <c r="A55" s="6"/>
      <c r="B55" s="6"/>
      <c r="C55" s="8">
        <v>11</v>
      </c>
      <c r="D55" s="9">
        <v>-8.72296666666667</v>
      </c>
      <c r="E55" s="12">
        <f t="shared" si="38"/>
        <v>0.287645161290322</v>
      </c>
      <c r="F55" s="8" t="s">
        <v>111</v>
      </c>
      <c r="G55" s="6">
        <v>12</v>
      </c>
      <c r="H55" s="11">
        <f t="shared" si="20"/>
        <v>-8.72296666666667</v>
      </c>
      <c r="I55" s="11">
        <f t="shared" si="21"/>
        <v>264.427033333333</v>
      </c>
      <c r="J55" s="11">
        <f t="shared" si="22"/>
        <v>0.00537671718578419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1.37481733398323</v>
      </c>
      <c r="P55" s="11">
        <f t="shared" si="25"/>
        <v>0.00739200398694163</v>
      </c>
      <c r="Q55" s="15">
        <f t="shared" si="26"/>
        <v>0.00133056071764949</v>
      </c>
      <c r="R55" s="11">
        <f t="shared" si="27"/>
        <v>0.1102008</v>
      </c>
      <c r="S55" s="16">
        <f t="shared" si="28"/>
        <v>0.0120739660478825</v>
      </c>
      <c r="T55" s="3">
        <v>0.01</v>
      </c>
      <c r="U55" s="17">
        <f t="shared" si="29"/>
        <v>0.000120739660478825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0.0192207396604788</v>
      </c>
      <c r="AR55" s="24">
        <f t="shared" si="35"/>
        <v>61.2226666666667</v>
      </c>
      <c r="AS55" s="1">
        <f t="shared" si="36"/>
        <v>0.18</v>
      </c>
      <c r="AT55" s="2">
        <f>$E$3/12</f>
        <v>56.75</v>
      </c>
      <c r="AU55" s="1">
        <f t="shared" si="37"/>
        <v>80537.0118826682</v>
      </c>
      <c r="AV55" s="1">
        <f>SUM(AU44:AU55)</f>
        <v>998830.20892622</v>
      </c>
    </row>
    <row r="56" s="1" customFormat="1" ht="16.8" spans="1:46">
      <c r="A56" s="6"/>
      <c r="B56" s="6"/>
      <c r="C56" s="8">
        <v>12</v>
      </c>
      <c r="D56" s="9">
        <v>-13.9204516129032</v>
      </c>
      <c r="E56" s="12">
        <f t="shared" si="38"/>
        <v>-8.72296666666667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-11.2512580645161</v>
      </c>
      <c r="E60" s="8"/>
      <c r="F60" s="8"/>
      <c r="G60" s="6">
        <v>1</v>
      </c>
      <c r="H60" s="11">
        <f t="shared" ref="H60:H71" si="40">E61</f>
        <v>-11.2512580645161</v>
      </c>
      <c r="I60" s="11">
        <f t="shared" ref="I60:I71" si="41">H60+273.15</f>
        <v>261.898741935484</v>
      </c>
      <c r="J60" s="11">
        <f t="shared" ref="J60:J71" si="42">EXP(($C$18*(I60-$C$16))/($C$19*I60*$C$16))</f>
        <v>0.00376823773892192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0.00519903760839057</v>
      </c>
      <c r="Q60" s="15">
        <f t="shared" ref="Q60:Q71" si="46">P60*$B$62</f>
        <v>0.000519903760839057</v>
      </c>
      <c r="R60" s="11">
        <f t="shared" ref="R60:R71" si="47">L60*$B$62</f>
        <v>0.13797</v>
      </c>
      <c r="S60" s="16">
        <f t="shared" ref="S60:S71" si="48">Q60/R60</f>
        <v>0.00376823773892192</v>
      </c>
      <c r="T60" s="3">
        <v>0.01</v>
      </c>
      <c r="U60" s="17">
        <f t="shared" ref="U60:U71" si="49">S60*T60</f>
        <v>3.76823773892192e-5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0.0123376823773892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3.8</v>
      </c>
      <c r="AU60" s="1">
        <f t="shared" ref="AU60:AU71" si="57">AT60*10000*AS60*0.67*AR60*AQ60</f>
        <v>4333.87767575096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-11.2521612903226</v>
      </c>
      <c r="E61" s="12">
        <f t="shared" ref="E61:E72" si="58">D60</f>
        <v>-11.2512580645161</v>
      </c>
      <c r="F61" s="8" t="s">
        <v>109</v>
      </c>
      <c r="G61" s="6">
        <v>2</v>
      </c>
      <c r="H61" s="11">
        <f t="shared" si="40"/>
        <v>-11.2521612903226</v>
      </c>
      <c r="I61" s="11">
        <f t="shared" si="41"/>
        <v>261.897838709677</v>
      </c>
      <c r="J61" s="11">
        <f t="shared" si="42"/>
        <v>0.00376775461646151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2.75420096239161</v>
      </c>
      <c r="P61" s="11">
        <f t="shared" si="45"/>
        <v>0.0103771533907137</v>
      </c>
      <c r="Q61" s="15">
        <f t="shared" si="46"/>
        <v>0.00103771533907137</v>
      </c>
      <c r="R61" s="11">
        <f t="shared" si="47"/>
        <v>0.13797</v>
      </c>
      <c r="S61" s="16">
        <f t="shared" si="48"/>
        <v>0.00752131143778627</v>
      </c>
      <c r="T61" s="3">
        <v>0.01</v>
      </c>
      <c r="U61" s="17">
        <f t="shared" si="49"/>
        <v>7.52131143778627e-5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0.0123752131143779</v>
      </c>
      <c r="AR61" s="24">
        <f t="shared" si="55"/>
        <v>137.97</v>
      </c>
      <c r="AS61" s="1">
        <f t="shared" si="56"/>
        <v>0.1</v>
      </c>
      <c r="AT61" s="2">
        <f>$E$5/12</f>
        <v>3.8</v>
      </c>
      <c r="AU61" s="1">
        <f t="shared" si="57"/>
        <v>4347.06115853277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-9.96442857142857</v>
      </c>
      <c r="E62" s="12">
        <f t="shared" si="58"/>
        <v>-11.2521612903226</v>
      </c>
      <c r="F62" s="8" t="s">
        <v>109</v>
      </c>
      <c r="G62" s="6">
        <v>3</v>
      </c>
      <c r="H62" s="11">
        <f t="shared" si="40"/>
        <v>-9.96442857142857</v>
      </c>
      <c r="I62" s="11">
        <f t="shared" si="41"/>
        <v>263.185571428571</v>
      </c>
      <c r="J62" s="11">
        <f t="shared" si="42"/>
        <v>0.00451942797964375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4.1235238090009</v>
      </c>
      <c r="P62" s="11">
        <f t="shared" si="45"/>
        <v>0.0186359688771258</v>
      </c>
      <c r="Q62" s="15">
        <f t="shared" si="46"/>
        <v>0.00186359688771258</v>
      </c>
      <c r="R62" s="11">
        <f t="shared" si="47"/>
        <v>0.13797</v>
      </c>
      <c r="S62" s="16">
        <f t="shared" si="48"/>
        <v>0.0135072616345045</v>
      </c>
      <c r="T62" s="3">
        <v>0.01</v>
      </c>
      <c r="U62" s="17">
        <f t="shared" si="49"/>
        <v>0.000135072616345045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0.012435072616345</v>
      </c>
      <c r="AR62" s="24">
        <f t="shared" si="55"/>
        <v>137.97</v>
      </c>
      <c r="AS62" s="1">
        <f t="shared" si="56"/>
        <v>0.1</v>
      </c>
      <c r="AT62" s="2">
        <f>$E$5/12</f>
        <v>3.8</v>
      </c>
      <c r="AU62" s="1">
        <f t="shared" si="57"/>
        <v>4368.08810276115</v>
      </c>
    </row>
    <row r="63" s="1" customFormat="1" ht="16.8" spans="1:47">
      <c r="A63" s="6"/>
      <c r="B63" s="6"/>
      <c r="C63" s="8">
        <v>3</v>
      </c>
      <c r="D63" s="9">
        <v>-5.82196774193548</v>
      </c>
      <c r="E63" s="12">
        <f t="shared" si="58"/>
        <v>-9.96442857142857</v>
      </c>
      <c r="F63" s="8" t="s">
        <v>109</v>
      </c>
      <c r="G63" s="6">
        <v>4</v>
      </c>
      <c r="H63" s="11">
        <f t="shared" si="40"/>
        <v>-5.82196774193548</v>
      </c>
      <c r="I63" s="11">
        <f t="shared" si="41"/>
        <v>267.328032258065</v>
      </c>
      <c r="J63" s="11">
        <f t="shared" si="42"/>
        <v>0.00801781945791558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5.48458784012377</v>
      </c>
      <c r="P63" s="11">
        <f t="shared" si="45"/>
        <v>0.0439744351031915</v>
      </c>
      <c r="Q63" s="15">
        <f t="shared" si="46"/>
        <v>0.00439744351031915</v>
      </c>
      <c r="R63" s="11">
        <f t="shared" si="47"/>
        <v>0.13797</v>
      </c>
      <c r="S63" s="16">
        <f t="shared" si="48"/>
        <v>0.0318724614794459</v>
      </c>
      <c r="T63" s="3">
        <v>0.01</v>
      </c>
      <c r="U63" s="17">
        <f t="shared" si="49"/>
        <v>0.000318724614794459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0.0126187246147945</v>
      </c>
      <c r="AR63" s="24">
        <f t="shared" si="55"/>
        <v>137.97</v>
      </c>
      <c r="AS63" s="1">
        <f t="shared" si="56"/>
        <v>0.1</v>
      </c>
      <c r="AT63" s="2">
        <f>$E$5/12</f>
        <v>3.8</v>
      </c>
      <c r="AU63" s="1">
        <f t="shared" si="57"/>
        <v>4432.59983777274</v>
      </c>
    </row>
    <row r="64" s="1" customFormat="1" ht="16.8" spans="1:47">
      <c r="A64" s="6"/>
      <c r="B64" s="6"/>
      <c r="C64" s="8">
        <v>4</v>
      </c>
      <c r="D64" s="9">
        <v>-4.18306666666667</v>
      </c>
      <c r="E64" s="12">
        <f t="shared" si="58"/>
        <v>-5.82196774193548</v>
      </c>
      <c r="F64" s="8" t="s">
        <v>109</v>
      </c>
      <c r="G64" s="6">
        <v>5</v>
      </c>
      <c r="H64" s="11">
        <f t="shared" si="40"/>
        <v>-4.18306666666667</v>
      </c>
      <c r="I64" s="11">
        <f t="shared" si="41"/>
        <v>268.966933333333</v>
      </c>
      <c r="J64" s="11">
        <f t="shared" si="42"/>
        <v>0.0100101656977221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5.16858273476955</v>
      </c>
      <c r="O64" s="11">
        <f t="shared" si="59"/>
        <v>1.65173067025103</v>
      </c>
      <c r="P64" s="11">
        <f t="shared" si="45"/>
        <v>0.0165340976972223</v>
      </c>
      <c r="Q64" s="15">
        <f t="shared" si="46"/>
        <v>0.00165340976972223</v>
      </c>
      <c r="R64" s="11">
        <f t="shared" si="47"/>
        <v>0.13797</v>
      </c>
      <c r="S64" s="16">
        <f t="shared" si="48"/>
        <v>0.0119838353969865</v>
      </c>
      <c r="T64" s="3">
        <v>0.01</v>
      </c>
      <c r="U64" s="17">
        <f t="shared" si="49"/>
        <v>0.000119838353969865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0.0124198383539699</v>
      </c>
      <c r="AR64" s="24">
        <f t="shared" si="55"/>
        <v>137.97</v>
      </c>
      <c r="AS64" s="1">
        <f t="shared" si="56"/>
        <v>0.1</v>
      </c>
      <c r="AT64" s="2">
        <f>$E$5/12</f>
        <v>3.8</v>
      </c>
      <c r="AU64" s="1">
        <f t="shared" si="57"/>
        <v>4362.73673873714</v>
      </c>
    </row>
    <row r="65" s="1" customFormat="1" ht="16.8" spans="1:47">
      <c r="A65" s="6"/>
      <c r="B65" s="6"/>
      <c r="C65" s="8">
        <v>5</v>
      </c>
      <c r="D65" s="9">
        <v>1.07809677419355</v>
      </c>
      <c r="E65" s="12">
        <f t="shared" si="58"/>
        <v>-4.18306666666667</v>
      </c>
      <c r="F65" s="8" t="s">
        <v>111</v>
      </c>
      <c r="G65" s="6">
        <v>6</v>
      </c>
      <c r="H65" s="11">
        <f t="shared" si="40"/>
        <v>1.07809677419355</v>
      </c>
      <c r="I65" s="11">
        <f t="shared" si="41"/>
        <v>274.228096774194</v>
      </c>
      <c r="J65" s="11">
        <f t="shared" si="42"/>
        <v>0.0200478974308025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3.01489657255381</v>
      </c>
      <c r="P65" s="11">
        <f t="shared" si="45"/>
        <v>0.0604423372510368</v>
      </c>
      <c r="Q65" s="15">
        <f t="shared" si="46"/>
        <v>0.00604423372510368</v>
      </c>
      <c r="R65" s="11">
        <f t="shared" si="47"/>
        <v>0.13797</v>
      </c>
      <c r="S65" s="16">
        <f t="shared" si="48"/>
        <v>0.0438083186569811</v>
      </c>
      <c r="T65" s="3">
        <v>0.01</v>
      </c>
      <c r="U65" s="17">
        <f t="shared" si="49"/>
        <v>0.000438083186569811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0.0127380831865698</v>
      </c>
      <c r="AR65" s="24">
        <f t="shared" si="55"/>
        <v>137.97</v>
      </c>
      <c r="AS65" s="1">
        <f t="shared" si="56"/>
        <v>0.1</v>
      </c>
      <c r="AT65" s="2">
        <f>$E$5/12</f>
        <v>3.8</v>
      </c>
      <c r="AU65" s="1">
        <f t="shared" si="57"/>
        <v>4474.52711664114</v>
      </c>
    </row>
    <row r="66" s="1" customFormat="1" ht="16.8" spans="1:47">
      <c r="A66" s="6"/>
      <c r="B66" s="6"/>
      <c r="C66" s="8">
        <v>6</v>
      </c>
      <c r="D66" s="9">
        <v>6.42266666666667</v>
      </c>
      <c r="E66" s="12">
        <f t="shared" si="58"/>
        <v>1.07809677419355</v>
      </c>
      <c r="F66" s="8" t="s">
        <v>109</v>
      </c>
      <c r="G66" s="6">
        <v>7</v>
      </c>
      <c r="H66" s="11">
        <f t="shared" si="40"/>
        <v>6.42266666666667</v>
      </c>
      <c r="I66" s="11">
        <f t="shared" si="41"/>
        <v>279.572666666667</v>
      </c>
      <c r="J66" s="11">
        <f t="shared" si="42"/>
        <v>0.0395234068459288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4.33415423530277</v>
      </c>
      <c r="P66" s="11">
        <f t="shared" si="45"/>
        <v>0.171300541174877</v>
      </c>
      <c r="Q66" s="15">
        <f t="shared" si="46"/>
        <v>0.0171300541174877</v>
      </c>
      <c r="R66" s="11">
        <f t="shared" si="47"/>
        <v>0.13797</v>
      </c>
      <c r="S66" s="16">
        <f t="shared" si="48"/>
        <v>0.124157817768266</v>
      </c>
      <c r="T66" s="3">
        <v>0.01</v>
      </c>
      <c r="U66" s="17">
        <f t="shared" si="49"/>
        <v>0.00124157817768266</v>
      </c>
      <c r="V66" s="16"/>
      <c r="W66" s="3"/>
      <c r="X66" s="17"/>
      <c r="Y66" s="18">
        <v>0.02</v>
      </c>
      <c r="Z66" s="3">
        <v>0.06</v>
      </c>
      <c r="AA66" s="19">
        <f t="shared" si="50"/>
        <v>0.0012</v>
      </c>
      <c r="AB66" s="3">
        <v>0.01</v>
      </c>
      <c r="AC66" s="3">
        <v>0.63</v>
      </c>
      <c r="AD66" s="19">
        <f t="shared" si="51"/>
        <v>0.0063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0.0135415781776827</v>
      </c>
      <c r="AR66" s="24">
        <f t="shared" si="55"/>
        <v>137.97</v>
      </c>
      <c r="AS66" s="1">
        <f t="shared" si="56"/>
        <v>0.1</v>
      </c>
      <c r="AT66" s="2">
        <f>$E$5/12</f>
        <v>3.8</v>
      </c>
      <c r="AU66" s="1">
        <f t="shared" si="57"/>
        <v>4756.77210383125</v>
      </c>
    </row>
    <row r="67" s="1" customFormat="1" ht="16.8" spans="1:47">
      <c r="A67" s="6"/>
      <c r="B67" s="6"/>
      <c r="C67" s="8">
        <v>7</v>
      </c>
      <c r="D67" s="9">
        <v>9.00187096774193</v>
      </c>
      <c r="E67" s="12">
        <f t="shared" si="58"/>
        <v>6.42266666666667</v>
      </c>
      <c r="F67" s="8" t="s">
        <v>109</v>
      </c>
      <c r="G67" s="6">
        <v>8</v>
      </c>
      <c r="H67" s="11">
        <f t="shared" si="40"/>
        <v>9.00187096774193</v>
      </c>
      <c r="I67" s="11">
        <f t="shared" si="41"/>
        <v>282.151870967742</v>
      </c>
      <c r="J67" s="11">
        <f t="shared" si="42"/>
        <v>0.054339804752048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5.54255369412789</v>
      </c>
      <c r="P67" s="11">
        <f t="shared" si="45"/>
        <v>0.301181285566652</v>
      </c>
      <c r="Q67" s="15">
        <f t="shared" si="46"/>
        <v>0.0301181285566652</v>
      </c>
      <c r="R67" s="11">
        <f t="shared" si="47"/>
        <v>0.13797</v>
      </c>
      <c r="S67" s="16">
        <f t="shared" si="48"/>
        <v>0.218294763765059</v>
      </c>
      <c r="T67" s="3">
        <v>0.01</v>
      </c>
      <c r="U67" s="17">
        <f t="shared" si="49"/>
        <v>0.00218294763765059</v>
      </c>
      <c r="V67" s="16"/>
      <c r="W67" s="3"/>
      <c r="X67" s="17"/>
      <c r="Y67" s="18">
        <v>0.02</v>
      </c>
      <c r="Z67" s="3">
        <v>0.06</v>
      </c>
      <c r="AA67" s="19">
        <f t="shared" si="50"/>
        <v>0.0012</v>
      </c>
      <c r="AB67" s="3">
        <v>0.01</v>
      </c>
      <c r="AC67" s="3">
        <v>0.63</v>
      </c>
      <c r="AD67" s="19">
        <f t="shared" si="51"/>
        <v>0.0063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0.0144829476376506</v>
      </c>
      <c r="AR67" s="24">
        <f t="shared" si="55"/>
        <v>137.97</v>
      </c>
      <c r="AS67" s="1">
        <f t="shared" si="56"/>
        <v>0.1</v>
      </c>
      <c r="AT67" s="2">
        <f>$E$5/12</f>
        <v>3.8</v>
      </c>
      <c r="AU67" s="1">
        <f t="shared" si="57"/>
        <v>5087.4484790527</v>
      </c>
    </row>
    <row r="68" s="1" customFormat="1" ht="16.8" spans="1:47">
      <c r="A68" s="6"/>
      <c r="B68" s="6"/>
      <c r="C68" s="8">
        <v>8</v>
      </c>
      <c r="D68" s="9">
        <v>8.38754838709677</v>
      </c>
      <c r="E68" s="12">
        <f t="shared" si="58"/>
        <v>9.00187096774193</v>
      </c>
      <c r="F68" s="8" t="s">
        <v>109</v>
      </c>
      <c r="G68" s="6">
        <v>9</v>
      </c>
      <c r="H68" s="11">
        <f t="shared" si="40"/>
        <v>8.38754838709677</v>
      </c>
      <c r="I68" s="11">
        <f t="shared" si="41"/>
        <v>281.537548387097</v>
      </c>
      <c r="J68" s="11">
        <f t="shared" si="42"/>
        <v>0.0503982955587621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6.62107240856124</v>
      </c>
      <c r="P68" s="11">
        <f t="shared" si="45"/>
        <v>0.333690764162634</v>
      </c>
      <c r="Q68" s="15">
        <f t="shared" si="46"/>
        <v>0.0333690764162634</v>
      </c>
      <c r="R68" s="11">
        <f t="shared" si="47"/>
        <v>0.13797</v>
      </c>
      <c r="S68" s="16">
        <f t="shared" si="48"/>
        <v>0.241857479280013</v>
      </c>
      <c r="T68" s="3">
        <v>0.01</v>
      </c>
      <c r="U68" s="17">
        <f t="shared" si="49"/>
        <v>0.00241857479280013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0.0147185747928001</v>
      </c>
      <c r="AR68" s="24">
        <f t="shared" si="55"/>
        <v>137.97</v>
      </c>
      <c r="AS68" s="1">
        <f t="shared" si="56"/>
        <v>0.1</v>
      </c>
      <c r="AT68" s="2">
        <f>$E$5/12</f>
        <v>3.8</v>
      </c>
      <c r="AU68" s="1">
        <f t="shared" si="57"/>
        <v>5170.21761155806</v>
      </c>
    </row>
    <row r="69" s="1" customFormat="1" ht="16.8" spans="1:47">
      <c r="A69" s="6"/>
      <c r="B69" s="6"/>
      <c r="C69" s="8">
        <v>9</v>
      </c>
      <c r="D69" s="9">
        <v>5.09506666666667</v>
      </c>
      <c r="E69" s="12">
        <f t="shared" si="58"/>
        <v>8.38754838709677</v>
      </c>
      <c r="F69" s="8" t="s">
        <v>109</v>
      </c>
      <c r="G69" s="6">
        <v>10</v>
      </c>
      <c r="H69" s="11">
        <f t="shared" si="40"/>
        <v>5.09506666666667</v>
      </c>
      <c r="I69" s="11">
        <f t="shared" si="41"/>
        <v>278.245066666667</v>
      </c>
      <c r="J69" s="11">
        <f t="shared" si="42"/>
        <v>0.0334723570250369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7.66708164439861</v>
      </c>
      <c r="P69" s="11">
        <f t="shared" si="45"/>
        <v>0.256635294141417</v>
      </c>
      <c r="Q69" s="15">
        <f t="shared" si="46"/>
        <v>0.0256635294141417</v>
      </c>
      <c r="R69" s="11">
        <f t="shared" si="47"/>
        <v>0.13797</v>
      </c>
      <c r="S69" s="16">
        <f t="shared" si="48"/>
        <v>0.18600804098095</v>
      </c>
      <c r="T69" s="3">
        <v>0.01</v>
      </c>
      <c r="U69" s="17">
        <f t="shared" si="49"/>
        <v>0.0018600804098095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0.0141600804098095</v>
      </c>
      <c r="AR69" s="24">
        <f t="shared" si="55"/>
        <v>137.97</v>
      </c>
      <c r="AS69" s="1">
        <f t="shared" si="56"/>
        <v>0.1</v>
      </c>
      <c r="AT69" s="2">
        <f>$E$5/12</f>
        <v>3.8</v>
      </c>
      <c r="AU69" s="1">
        <f t="shared" si="57"/>
        <v>4974.03438488405</v>
      </c>
    </row>
    <row r="70" s="1" customFormat="1" ht="16.8" spans="1:47">
      <c r="A70" s="6"/>
      <c r="B70" s="6"/>
      <c r="C70" s="8">
        <v>10</v>
      </c>
      <c r="D70" s="9">
        <v>0.287645161290322</v>
      </c>
      <c r="E70" s="12">
        <f t="shared" si="58"/>
        <v>5.09506666666667</v>
      </c>
      <c r="F70" s="8" t="s">
        <v>109</v>
      </c>
      <c r="G70" s="6">
        <v>11</v>
      </c>
      <c r="H70" s="11">
        <f t="shared" si="40"/>
        <v>0.287645161290322</v>
      </c>
      <c r="I70" s="11">
        <f t="shared" si="41"/>
        <v>273.43764516129</v>
      </c>
      <c r="J70" s="11">
        <f t="shared" si="42"/>
        <v>0.0180922433035578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7.03992403274433</v>
      </c>
      <c r="O70" s="11">
        <f t="shared" si="59"/>
        <v>1.75022231751286</v>
      </c>
      <c r="P70" s="11">
        <f t="shared" si="45"/>
        <v>0.0316654480037594</v>
      </c>
      <c r="Q70" s="15">
        <f t="shared" si="46"/>
        <v>0.00316654480037594</v>
      </c>
      <c r="R70" s="11">
        <f t="shared" si="47"/>
        <v>0.13797</v>
      </c>
      <c r="S70" s="16">
        <f t="shared" si="48"/>
        <v>0.0229509661547868</v>
      </c>
      <c r="T70" s="3">
        <v>0.01</v>
      </c>
      <c r="U70" s="17">
        <f t="shared" si="49"/>
        <v>0.000229509661547868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0.0125295096615479</v>
      </c>
      <c r="AR70" s="24">
        <f t="shared" si="55"/>
        <v>137.97</v>
      </c>
      <c r="AS70" s="1">
        <f t="shared" si="56"/>
        <v>0.1</v>
      </c>
      <c r="AT70" s="2">
        <f>$E$5/12</f>
        <v>3.8</v>
      </c>
      <c r="AU70" s="1">
        <f t="shared" si="57"/>
        <v>4401.26115661758</v>
      </c>
    </row>
    <row r="71" s="1" customFormat="1" ht="16.8" spans="1:48">
      <c r="A71" s="6"/>
      <c r="B71" s="6"/>
      <c r="C71" s="8">
        <v>11</v>
      </c>
      <c r="D71" s="9">
        <v>-8.72296666666667</v>
      </c>
      <c r="E71" s="12">
        <f t="shared" si="58"/>
        <v>0.287645161290322</v>
      </c>
      <c r="F71" s="8" t="s">
        <v>111</v>
      </c>
      <c r="G71" s="6">
        <v>12</v>
      </c>
      <c r="H71" s="11">
        <f t="shared" si="40"/>
        <v>-8.72296666666667</v>
      </c>
      <c r="I71" s="11">
        <f t="shared" si="41"/>
        <v>264.427033333333</v>
      </c>
      <c r="J71" s="11">
        <f t="shared" si="42"/>
        <v>0.00537671718578419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3.0982568695091</v>
      </c>
      <c r="P71" s="11">
        <f t="shared" si="45"/>
        <v>0.0166584509562635</v>
      </c>
      <c r="Q71" s="15">
        <f t="shared" si="46"/>
        <v>0.00166584509562635</v>
      </c>
      <c r="R71" s="11">
        <f t="shared" si="47"/>
        <v>0.13797</v>
      </c>
      <c r="S71" s="16">
        <f t="shared" si="48"/>
        <v>0.0120739660478825</v>
      </c>
      <c r="T71" s="3">
        <v>0.01</v>
      </c>
      <c r="U71" s="17">
        <f t="shared" si="49"/>
        <v>0.000120739660478825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0.0124207396604788</v>
      </c>
      <c r="AR71" s="24">
        <f t="shared" si="55"/>
        <v>137.97</v>
      </c>
      <c r="AS71" s="1">
        <f t="shared" si="56"/>
        <v>0.1</v>
      </c>
      <c r="AT71" s="2">
        <f>$E$5/12</f>
        <v>3.8</v>
      </c>
      <c r="AU71" s="1">
        <f t="shared" si="57"/>
        <v>4363.05334213464</v>
      </c>
      <c r="AV71" s="1">
        <f>SUM(AU60:AU71)</f>
        <v>55071.6777082742</v>
      </c>
    </row>
    <row r="72" s="1" customFormat="1" ht="16.8" spans="1:46">
      <c r="A72" s="6"/>
      <c r="B72" s="6"/>
      <c r="C72" s="8">
        <v>12</v>
      </c>
      <c r="D72" s="9">
        <v>-13.9204516129032</v>
      </c>
      <c r="E72" s="12">
        <f t="shared" si="58"/>
        <v>-8.72296666666667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-11.2512580645161</v>
      </c>
      <c r="E76" s="8"/>
      <c r="F76" s="8"/>
      <c r="G76" s="6">
        <v>1</v>
      </c>
      <c r="H76" s="11">
        <f t="shared" ref="H76:H87" si="60">E77</f>
        <v>-11.2512580645161</v>
      </c>
      <c r="I76" s="11">
        <f t="shared" ref="I76:I87" si="61">H76+273.15</f>
        <v>261.898741935484</v>
      </c>
      <c r="J76" s="11">
        <f t="shared" ref="J76:J87" si="62">EXP(($C$18*(I76-$C$16))/($C$19*I76*$C$16))</f>
        <v>0.00376823773892192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0.000294910135943319</v>
      </c>
      <c r="Q76" s="15">
        <f t="shared" ref="Q76:Q87" si="66">P76*$B$78</f>
        <v>5.60329258292305e-5</v>
      </c>
      <c r="R76" s="11">
        <f t="shared" ref="R76:R87" si="67">L76*$B$78</f>
        <v>0.0148697958333333</v>
      </c>
      <c r="S76" s="16">
        <f t="shared" ref="S76:S87" si="68">Q76/R76</f>
        <v>0.00376823773892193</v>
      </c>
      <c r="T76" s="3">
        <v>0.01</v>
      </c>
      <c r="U76" s="17">
        <f t="shared" ref="U76:U87" si="69">S76*T76</f>
        <v>3.76823773892193e-5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0.0116376823773892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369.3</v>
      </c>
      <c r="AU76" s="1">
        <f t="shared" ref="AU76:AU87" si="77">AT76*10000*AS76*0.67*AR76*AQ76</f>
        <v>42817.9248816234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-11.2521612903226</v>
      </c>
      <c r="E77" s="12">
        <f t="shared" ref="E77:E88" si="78">D76</f>
        <v>-11.2512580645161</v>
      </c>
      <c r="F77" s="8" t="s">
        <v>109</v>
      </c>
      <c r="G77" s="6">
        <v>2</v>
      </c>
      <c r="H77" s="11">
        <f t="shared" si="60"/>
        <v>-11.2521612903226</v>
      </c>
      <c r="I77" s="11">
        <f t="shared" si="61"/>
        <v>261.897838709677</v>
      </c>
      <c r="J77" s="11">
        <f t="shared" si="62"/>
        <v>0.00376775461646151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0.156229256530723</v>
      </c>
      <c r="P77" s="11">
        <f t="shared" si="65"/>
        <v>0.000588633502519982</v>
      </c>
      <c r="Q77" s="15">
        <f t="shared" si="66"/>
        <v>0.000111840365478797</v>
      </c>
      <c r="R77" s="11">
        <f t="shared" si="67"/>
        <v>0.0148697958333333</v>
      </c>
      <c r="S77" s="16">
        <f t="shared" si="68"/>
        <v>0.00752131143778629</v>
      </c>
      <c r="T77" s="3">
        <v>0.01</v>
      </c>
      <c r="U77" s="17">
        <f t="shared" si="69"/>
        <v>7.52131143778629e-5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0.0116752131143779</v>
      </c>
      <c r="AR77" s="24">
        <f t="shared" si="74"/>
        <v>7.82620833333333</v>
      </c>
      <c r="AS77" s="1">
        <f t="shared" si="75"/>
        <v>0.19</v>
      </c>
      <c r="AT77" s="2">
        <f t="shared" si="76"/>
        <v>369.3</v>
      </c>
      <c r="AU77" s="1">
        <f t="shared" si="77"/>
        <v>42956.009787623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9">
        <v>-9.96442857142857</v>
      </c>
      <c r="E78" s="12">
        <f t="shared" si="78"/>
        <v>-11.2521612903226</v>
      </c>
      <c r="F78" s="8" t="s">
        <v>109</v>
      </c>
      <c r="G78" s="6">
        <v>3</v>
      </c>
      <c r="H78" s="11">
        <f t="shared" si="60"/>
        <v>-9.96442857142857</v>
      </c>
      <c r="I78" s="11">
        <f t="shared" si="61"/>
        <v>263.185571428571</v>
      </c>
      <c r="J78" s="11">
        <f t="shared" si="62"/>
        <v>0.00451942797964375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0.233902706361537</v>
      </c>
      <c r="P78" s="11">
        <f t="shared" si="65"/>
        <v>0.00105710643564472</v>
      </c>
      <c r="Q78" s="15">
        <f t="shared" si="66"/>
        <v>0.000200850222772498</v>
      </c>
      <c r="R78" s="11">
        <f t="shared" si="67"/>
        <v>0.0148697958333333</v>
      </c>
      <c r="S78" s="16">
        <f t="shared" si="68"/>
        <v>0.0135072616345045</v>
      </c>
      <c r="T78" s="3">
        <v>0.01</v>
      </c>
      <c r="U78" s="17">
        <f t="shared" si="69"/>
        <v>0.000135072616345045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0.011735072616345</v>
      </c>
      <c r="AR78" s="24">
        <f t="shared" si="74"/>
        <v>7.82620833333333</v>
      </c>
      <c r="AS78" s="1">
        <f t="shared" si="75"/>
        <v>0.19</v>
      </c>
      <c r="AT78" s="2">
        <f t="shared" si="76"/>
        <v>369.3</v>
      </c>
      <c r="AU78" s="1">
        <f t="shared" si="77"/>
        <v>43176.247767623</v>
      </c>
    </row>
    <row r="79" s="1" customFormat="1" ht="16.8" spans="1:47">
      <c r="A79" s="6"/>
      <c r="B79" s="6"/>
      <c r="C79" s="8">
        <v>3</v>
      </c>
      <c r="D79" s="9">
        <v>-5.82196774193548</v>
      </c>
      <c r="E79" s="12">
        <f t="shared" si="78"/>
        <v>-9.96442857142857</v>
      </c>
      <c r="F79" s="8" t="s">
        <v>109</v>
      </c>
      <c r="G79" s="6">
        <v>4</v>
      </c>
      <c r="H79" s="11">
        <f t="shared" si="60"/>
        <v>-5.82196774193548</v>
      </c>
      <c r="I79" s="11">
        <f t="shared" si="61"/>
        <v>267.328032258065</v>
      </c>
      <c r="J79" s="11">
        <f t="shared" si="62"/>
        <v>0.00801781945791558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0.311107683259225</v>
      </c>
      <c r="P79" s="11">
        <f t="shared" si="65"/>
        <v>0.00249440523634285</v>
      </c>
      <c r="Q79" s="15">
        <f t="shared" si="66"/>
        <v>0.000473936994905142</v>
      </c>
      <c r="R79" s="11">
        <f t="shared" si="67"/>
        <v>0.0148697958333333</v>
      </c>
      <c r="S79" s="16">
        <f t="shared" si="68"/>
        <v>0.031872461479446</v>
      </c>
      <c r="T79" s="3">
        <v>0.01</v>
      </c>
      <c r="U79" s="17">
        <f t="shared" si="69"/>
        <v>0.00031872461479446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0.0119187246147945</v>
      </c>
      <c r="AR79" s="24">
        <f t="shared" si="74"/>
        <v>7.82620833333333</v>
      </c>
      <c r="AS79" s="1">
        <f t="shared" si="75"/>
        <v>0.19</v>
      </c>
      <c r="AT79" s="2">
        <f t="shared" si="76"/>
        <v>369.3</v>
      </c>
      <c r="AU79" s="1">
        <f t="shared" si="77"/>
        <v>43851.9490987789</v>
      </c>
    </row>
    <row r="80" s="1" customFormat="1" ht="16.8" spans="1:47">
      <c r="A80" s="6"/>
      <c r="B80" s="6"/>
      <c r="C80" s="8">
        <v>4</v>
      </c>
      <c r="D80" s="9">
        <v>-4.18306666666667</v>
      </c>
      <c r="E80" s="12">
        <f t="shared" si="78"/>
        <v>-5.82196774193548</v>
      </c>
      <c r="F80" s="8" t="s">
        <v>109</v>
      </c>
      <c r="G80" s="6">
        <v>5</v>
      </c>
      <c r="H80" s="11">
        <f t="shared" si="60"/>
        <v>-4.18306666666667</v>
      </c>
      <c r="I80" s="11">
        <f t="shared" si="61"/>
        <v>268.966933333333</v>
      </c>
      <c r="J80" s="11">
        <f t="shared" si="62"/>
        <v>0.0100101656977221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0.293182614121738</v>
      </c>
      <c r="O80" s="11">
        <f t="shared" si="79"/>
        <v>0.0936927472344774</v>
      </c>
      <c r="P80" s="11">
        <f t="shared" si="65"/>
        <v>0.000937879924491909</v>
      </c>
      <c r="Q80" s="15">
        <f t="shared" si="66"/>
        <v>0.000178197185653463</v>
      </c>
      <c r="R80" s="11">
        <f t="shared" si="67"/>
        <v>0.0148697958333333</v>
      </c>
      <c r="S80" s="16">
        <f t="shared" si="68"/>
        <v>0.0119838353969865</v>
      </c>
      <c r="T80" s="3">
        <v>0.01</v>
      </c>
      <c r="U80" s="17">
        <f t="shared" si="69"/>
        <v>0.000119838353969866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0.0117198383539699</v>
      </c>
      <c r="AR80" s="24">
        <f t="shared" si="74"/>
        <v>7.82620833333333</v>
      </c>
      <c r="AS80" s="1">
        <f t="shared" si="75"/>
        <v>0.19</v>
      </c>
      <c r="AT80" s="2">
        <f t="shared" si="76"/>
        <v>369.3</v>
      </c>
      <c r="AU80" s="1">
        <f t="shared" si="77"/>
        <v>43120.1971313493</v>
      </c>
    </row>
    <row r="81" s="1" customFormat="1" ht="16.8" spans="1:47">
      <c r="A81" s="6"/>
      <c r="B81" s="6"/>
      <c r="C81" s="8">
        <v>5</v>
      </c>
      <c r="D81" s="9">
        <v>1.07809677419355</v>
      </c>
      <c r="E81" s="12">
        <f t="shared" si="78"/>
        <v>-4.18306666666667</v>
      </c>
      <c r="F81" s="8" t="s">
        <v>111</v>
      </c>
      <c r="G81" s="6">
        <v>6</v>
      </c>
      <c r="H81" s="11">
        <f t="shared" si="60"/>
        <v>1.07809677419355</v>
      </c>
      <c r="I81" s="11">
        <f t="shared" si="61"/>
        <v>274.228096774194</v>
      </c>
      <c r="J81" s="11">
        <f t="shared" si="62"/>
        <v>0.0200478974308025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0.171016950643319</v>
      </c>
      <c r="P81" s="11">
        <f t="shared" si="65"/>
        <v>0.00342853028542587</v>
      </c>
      <c r="Q81" s="15">
        <f t="shared" si="66"/>
        <v>0.000651420754230916</v>
      </c>
      <c r="R81" s="11">
        <f t="shared" si="67"/>
        <v>0.0148697958333333</v>
      </c>
      <c r="S81" s="16">
        <f t="shared" si="68"/>
        <v>0.0438083186569812</v>
      </c>
      <c r="T81" s="3">
        <v>0.01</v>
      </c>
      <c r="U81" s="17">
        <f t="shared" si="69"/>
        <v>0.000438083186569812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0.0120380831865698</v>
      </c>
      <c r="AR81" s="24">
        <f t="shared" si="74"/>
        <v>7.82620833333333</v>
      </c>
      <c r="AS81" s="1">
        <f t="shared" si="75"/>
        <v>0.19</v>
      </c>
      <c r="AT81" s="2">
        <f t="shared" si="76"/>
        <v>369.3</v>
      </c>
      <c r="AU81" s="1">
        <f t="shared" si="77"/>
        <v>44291.098939316</v>
      </c>
    </row>
    <row r="82" s="1" customFormat="1" ht="16.8" spans="1:47">
      <c r="A82" s="6"/>
      <c r="B82" s="6"/>
      <c r="C82" s="8">
        <v>6</v>
      </c>
      <c r="D82" s="9">
        <v>6.42266666666667</v>
      </c>
      <c r="E82" s="12">
        <f t="shared" si="78"/>
        <v>1.07809677419355</v>
      </c>
      <c r="F82" s="8" t="s">
        <v>109</v>
      </c>
      <c r="G82" s="6">
        <v>7</v>
      </c>
      <c r="H82" s="11">
        <f t="shared" si="60"/>
        <v>6.42266666666667</v>
      </c>
      <c r="I82" s="11">
        <f t="shared" si="61"/>
        <v>279.572666666667</v>
      </c>
      <c r="J82" s="11">
        <f t="shared" si="62"/>
        <v>0.0395234068459288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0.245850503691226</v>
      </c>
      <c r="P82" s="11">
        <f t="shared" si="65"/>
        <v>0.00971684948066485</v>
      </c>
      <c r="Q82" s="15">
        <f t="shared" si="66"/>
        <v>0.00184620140132632</v>
      </c>
      <c r="R82" s="11">
        <f t="shared" si="67"/>
        <v>0.0148697958333333</v>
      </c>
      <c r="S82" s="16">
        <f t="shared" si="68"/>
        <v>0.124157817768266</v>
      </c>
      <c r="T82" s="3">
        <v>0.01</v>
      </c>
      <c r="U82" s="17">
        <f t="shared" si="69"/>
        <v>0.00124157817768266</v>
      </c>
      <c r="V82" s="16"/>
      <c r="W82" s="3"/>
      <c r="X82" s="17"/>
      <c r="Y82" s="18">
        <v>0.02</v>
      </c>
      <c r="Z82" s="3">
        <v>0.17</v>
      </c>
      <c r="AA82" s="19">
        <f t="shared" si="70"/>
        <v>0.0034</v>
      </c>
      <c r="AB82" s="3">
        <v>0.01</v>
      </c>
      <c r="AC82" s="3">
        <v>0.03</v>
      </c>
      <c r="AD82" s="19">
        <f t="shared" si="71"/>
        <v>0.0003</v>
      </c>
      <c r="AE82" s="16"/>
      <c r="AF82" s="3"/>
      <c r="AG82" s="17"/>
      <c r="AH82" s="16"/>
      <c r="AI82" s="3"/>
      <c r="AJ82" s="17"/>
      <c r="AL82" s="19"/>
      <c r="AM82" s="19"/>
      <c r="AN82" s="3">
        <v>0.01</v>
      </c>
      <c r="AO82" s="3">
        <v>0.79</v>
      </c>
      <c r="AP82" s="3">
        <f t="shared" si="72"/>
        <v>0.0079</v>
      </c>
      <c r="AQ82" s="1">
        <f t="shared" si="73"/>
        <v>0.0128415781776827</v>
      </c>
      <c r="AR82" s="24">
        <f t="shared" si="74"/>
        <v>7.82620833333333</v>
      </c>
      <c r="AS82" s="1">
        <f t="shared" si="75"/>
        <v>0.19</v>
      </c>
      <c r="AT82" s="2">
        <f t="shared" si="76"/>
        <v>369.3</v>
      </c>
      <c r="AU82" s="1">
        <f t="shared" si="77"/>
        <v>47247.3566422309</v>
      </c>
    </row>
    <row r="83" s="1" customFormat="1" ht="16.8" spans="1:47">
      <c r="A83" s="6"/>
      <c r="B83" s="6"/>
      <c r="C83" s="8">
        <v>7</v>
      </c>
      <c r="D83" s="9">
        <v>9.00187096774193</v>
      </c>
      <c r="E83" s="12">
        <f t="shared" si="78"/>
        <v>6.42266666666667</v>
      </c>
      <c r="F83" s="8" t="s">
        <v>109</v>
      </c>
      <c r="G83" s="6">
        <v>8</v>
      </c>
      <c r="H83" s="11">
        <f t="shared" si="60"/>
        <v>9.00187096774193</v>
      </c>
      <c r="I83" s="11">
        <f t="shared" si="61"/>
        <v>282.151870967742</v>
      </c>
      <c r="J83" s="11">
        <f t="shared" si="62"/>
        <v>0.054339804752048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0.314395737543895</v>
      </c>
      <c r="P83" s="11">
        <f t="shared" si="65"/>
        <v>0.0170842029930114</v>
      </c>
      <c r="Q83" s="15">
        <f t="shared" si="66"/>
        <v>0.00324599856867216</v>
      </c>
      <c r="R83" s="11">
        <f t="shared" si="67"/>
        <v>0.0148697958333333</v>
      </c>
      <c r="S83" s="16">
        <f t="shared" si="68"/>
        <v>0.218294763765059</v>
      </c>
      <c r="T83" s="3">
        <v>0.01</v>
      </c>
      <c r="U83" s="17">
        <f t="shared" si="69"/>
        <v>0.00218294763765059</v>
      </c>
      <c r="V83" s="16"/>
      <c r="W83" s="3"/>
      <c r="X83" s="17"/>
      <c r="Y83" s="18">
        <v>0.02</v>
      </c>
      <c r="Z83" s="3">
        <v>0.17</v>
      </c>
      <c r="AA83" s="19">
        <f t="shared" si="70"/>
        <v>0.0034</v>
      </c>
      <c r="AB83" s="3">
        <v>0.01</v>
      </c>
      <c r="AC83" s="3">
        <v>0.03</v>
      </c>
      <c r="AD83" s="19">
        <f t="shared" si="71"/>
        <v>0.0003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</v>
      </c>
      <c r="AO83" s="3">
        <v>0.79</v>
      </c>
      <c r="AP83" s="3">
        <f t="shared" si="72"/>
        <v>0.0079</v>
      </c>
      <c r="AQ83" s="1">
        <f t="shared" si="73"/>
        <v>0.0137829476376506</v>
      </c>
      <c r="AR83" s="24">
        <f t="shared" si="74"/>
        <v>7.82620833333333</v>
      </c>
      <c r="AS83" s="1">
        <f t="shared" si="75"/>
        <v>0.19</v>
      </c>
      <c r="AT83" s="2">
        <f t="shared" si="76"/>
        <v>369.3</v>
      </c>
      <c r="AU83" s="1">
        <f t="shared" si="77"/>
        <v>50710.8887713662</v>
      </c>
    </row>
    <row r="84" s="1" customFormat="1" ht="16.8" spans="1:47">
      <c r="A84" s="6"/>
      <c r="B84" s="6"/>
      <c r="C84" s="8">
        <v>8</v>
      </c>
      <c r="D84" s="9">
        <v>8.38754838709677</v>
      </c>
      <c r="E84" s="12">
        <f t="shared" si="78"/>
        <v>9.00187096774193</v>
      </c>
      <c r="F84" s="8" t="s">
        <v>109</v>
      </c>
      <c r="G84" s="6">
        <v>9</v>
      </c>
      <c r="H84" s="11">
        <f t="shared" si="60"/>
        <v>8.38754838709677</v>
      </c>
      <c r="I84" s="11">
        <f t="shared" si="61"/>
        <v>281.537548387097</v>
      </c>
      <c r="J84" s="11">
        <f t="shared" si="62"/>
        <v>0.0503982955587621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0.375573617884217</v>
      </c>
      <c r="P84" s="11">
        <f t="shared" si="65"/>
        <v>0.0189282701982023</v>
      </c>
      <c r="Q84" s="15">
        <f t="shared" si="66"/>
        <v>0.00359637133765844</v>
      </c>
      <c r="R84" s="11">
        <f t="shared" si="67"/>
        <v>0.0148697958333333</v>
      </c>
      <c r="S84" s="16">
        <f t="shared" si="68"/>
        <v>0.241857479280014</v>
      </c>
      <c r="T84" s="3">
        <v>0.01</v>
      </c>
      <c r="U84" s="17">
        <f t="shared" si="69"/>
        <v>0.00241857479280014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0.0140185747928001</v>
      </c>
      <c r="AR84" s="24">
        <f t="shared" si="74"/>
        <v>7.82620833333333</v>
      </c>
      <c r="AS84" s="1">
        <f t="shared" si="75"/>
        <v>0.19</v>
      </c>
      <c r="AT84" s="2">
        <f t="shared" si="76"/>
        <v>369.3</v>
      </c>
      <c r="AU84" s="1">
        <f t="shared" si="77"/>
        <v>51577.8196173965</v>
      </c>
    </row>
    <row r="85" s="1" customFormat="1" ht="16.8" spans="1:47">
      <c r="A85" s="6"/>
      <c r="B85" s="6"/>
      <c r="C85" s="8">
        <v>9</v>
      </c>
      <c r="D85" s="9">
        <v>5.09506666666667</v>
      </c>
      <c r="E85" s="12">
        <f t="shared" si="78"/>
        <v>8.38754838709677</v>
      </c>
      <c r="F85" s="8" t="s">
        <v>109</v>
      </c>
      <c r="G85" s="6">
        <v>10</v>
      </c>
      <c r="H85" s="11">
        <f t="shared" si="60"/>
        <v>5.09506666666667</v>
      </c>
      <c r="I85" s="11">
        <f t="shared" si="61"/>
        <v>278.245066666667</v>
      </c>
      <c r="J85" s="11">
        <f t="shared" si="62"/>
        <v>0.0334723570250369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0.434907431019348</v>
      </c>
      <c r="P85" s="11">
        <f t="shared" si="65"/>
        <v>0.0145573768039212</v>
      </c>
      <c r="Q85" s="15">
        <f t="shared" si="66"/>
        <v>0.00276590159274503</v>
      </c>
      <c r="R85" s="11">
        <f t="shared" si="67"/>
        <v>0.0148697958333333</v>
      </c>
      <c r="S85" s="16">
        <f t="shared" si="68"/>
        <v>0.186008040980951</v>
      </c>
      <c r="T85" s="3">
        <v>0.01</v>
      </c>
      <c r="U85" s="17">
        <f t="shared" si="69"/>
        <v>0.00186008040980951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0.0134600804098095</v>
      </c>
      <c r="AR85" s="24">
        <f t="shared" si="74"/>
        <v>7.82620833333333</v>
      </c>
      <c r="AS85" s="1">
        <f t="shared" si="75"/>
        <v>0.19</v>
      </c>
      <c r="AT85" s="2">
        <f t="shared" si="76"/>
        <v>369.3</v>
      </c>
      <c r="AU85" s="1">
        <f t="shared" si="77"/>
        <v>49522.9800228599</v>
      </c>
    </row>
    <row r="86" s="1" customFormat="1" ht="16.8" spans="1:47">
      <c r="A86" s="6"/>
      <c r="B86" s="6"/>
      <c r="C86" s="8">
        <v>10</v>
      </c>
      <c r="D86" s="9">
        <v>0.287645161290322</v>
      </c>
      <c r="E86" s="12">
        <f t="shared" si="78"/>
        <v>5.09506666666667</v>
      </c>
      <c r="F86" s="8" t="s">
        <v>109</v>
      </c>
      <c r="G86" s="6">
        <v>11</v>
      </c>
      <c r="H86" s="11">
        <f t="shared" si="60"/>
        <v>0.287645161290322</v>
      </c>
      <c r="I86" s="11">
        <f t="shared" si="61"/>
        <v>273.43764516129</v>
      </c>
      <c r="J86" s="11">
        <f t="shared" si="62"/>
        <v>0.0180922433035578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0.399332551504655</v>
      </c>
      <c r="O86" s="11">
        <f t="shared" si="79"/>
        <v>0.0992795860441046</v>
      </c>
      <c r="P86" s="11">
        <f t="shared" si="65"/>
        <v>0.00179619042578644</v>
      </c>
      <c r="Q86" s="15">
        <f t="shared" si="66"/>
        <v>0.000341276180899423</v>
      </c>
      <c r="R86" s="11">
        <f t="shared" si="67"/>
        <v>0.0148697958333333</v>
      </c>
      <c r="S86" s="16">
        <f t="shared" si="68"/>
        <v>0.0229509661547869</v>
      </c>
      <c r="T86" s="3">
        <v>0.01</v>
      </c>
      <c r="U86" s="17">
        <f t="shared" si="69"/>
        <v>0.000229509661547869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0.0118295096615479</v>
      </c>
      <c r="AR86" s="24">
        <f t="shared" si="74"/>
        <v>7.82620833333333</v>
      </c>
      <c r="AS86" s="1">
        <f t="shared" si="75"/>
        <v>0.19</v>
      </c>
      <c r="AT86" s="2">
        <f t="shared" si="76"/>
        <v>369.3</v>
      </c>
      <c r="AU86" s="1">
        <f t="shared" si="77"/>
        <v>43523.7051200764</v>
      </c>
    </row>
    <row r="87" s="1" customFormat="1" ht="16.8" spans="1:48">
      <c r="A87" s="6"/>
      <c r="B87" s="6"/>
      <c r="C87" s="8">
        <v>11</v>
      </c>
      <c r="D87" s="9">
        <v>-8.72296666666667</v>
      </c>
      <c r="E87" s="12">
        <f t="shared" si="78"/>
        <v>0.287645161290322</v>
      </c>
      <c r="F87" s="8" t="s">
        <v>111</v>
      </c>
      <c r="G87" s="6">
        <v>12</v>
      </c>
      <c r="H87" s="11">
        <f t="shared" si="60"/>
        <v>-8.72296666666667</v>
      </c>
      <c r="I87" s="11">
        <f t="shared" si="61"/>
        <v>264.427033333333</v>
      </c>
      <c r="J87" s="11">
        <f t="shared" si="62"/>
        <v>0.00537671718578419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0.175745478951651</v>
      </c>
      <c r="P87" s="11">
        <f t="shared" si="65"/>
        <v>0.000944933737003218</v>
      </c>
      <c r="Q87" s="15">
        <f t="shared" si="66"/>
        <v>0.000179537410030611</v>
      </c>
      <c r="R87" s="11">
        <f t="shared" si="67"/>
        <v>0.0148697958333333</v>
      </c>
      <c r="S87" s="16">
        <f t="shared" si="68"/>
        <v>0.0120739660478825</v>
      </c>
      <c r="T87" s="3">
        <v>0.01</v>
      </c>
      <c r="U87" s="17">
        <f t="shared" si="69"/>
        <v>0.000120739660478825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0.0117207396604788</v>
      </c>
      <c r="AR87" s="24">
        <f t="shared" si="74"/>
        <v>7.82620833333333</v>
      </c>
      <c r="AS87" s="1">
        <f t="shared" si="75"/>
        <v>0.19</v>
      </c>
      <c r="AT87" s="2">
        <f t="shared" si="76"/>
        <v>369.3</v>
      </c>
      <c r="AU87" s="1">
        <f t="shared" si="77"/>
        <v>43123.5132619277</v>
      </c>
      <c r="AV87" s="1">
        <f>SUM(AU76:AU87)</f>
        <v>545919.691042171</v>
      </c>
    </row>
    <row r="88" s="1" customFormat="1" ht="16.8" spans="1:46">
      <c r="A88" s="6"/>
      <c r="B88" s="6"/>
      <c r="C88" s="8">
        <v>12</v>
      </c>
      <c r="D88" s="9">
        <v>-13.9204516129032</v>
      </c>
      <c r="E88" s="12">
        <f t="shared" si="78"/>
        <v>-8.72296666666667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-11.2512580645161</v>
      </c>
      <c r="E91" s="8"/>
      <c r="F91" s="8"/>
      <c r="G91" s="6">
        <v>1</v>
      </c>
      <c r="H91" s="11">
        <f t="shared" ref="H91:H102" si="80">E92</f>
        <v>-11.2512580645161</v>
      </c>
      <c r="I91" s="11">
        <f t="shared" ref="I91:I102" si="81">H91+273.15</f>
        <v>261.898741935484</v>
      </c>
      <c r="J91" s="11">
        <f t="shared" ref="J91:J102" si="82">EXP(($C$18*(I91-$C$16))/($C$19*I91*$C$16))</f>
        <v>0.00376823773892192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0.000286084609138952</v>
      </c>
      <c r="Q91" s="15">
        <f t="shared" ref="Q91:Q102" si="86">P91*$B$93</f>
        <v>5.14952296450114e-5</v>
      </c>
      <c r="R91" s="11">
        <f t="shared" ref="R91:R102" si="87">L91*$B$93</f>
        <v>0.0136656</v>
      </c>
      <c r="S91" s="16">
        <f t="shared" ref="S91:S102" si="88">Q91/R91</f>
        <v>0.00376823773892192</v>
      </c>
      <c r="T91" s="3">
        <v>0.01</v>
      </c>
      <c r="U91" s="17">
        <f t="shared" ref="U91:U102" si="89">S91*T91</f>
        <v>3.76823773892192e-5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0.0148376823773892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23.75</v>
      </c>
      <c r="AU91" s="1">
        <f t="shared" ref="AU91:AU102" si="96">AT91*10000*AS91*0.67*AR91*AQ91</f>
        <v>3226.51130641726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-11.2521612903226</v>
      </c>
      <c r="E92" s="12">
        <f t="shared" ref="E92:E103" si="97">D91</f>
        <v>-11.2512580645161</v>
      </c>
      <c r="F92" s="8" t="s">
        <v>109</v>
      </c>
      <c r="G92" s="6">
        <v>2</v>
      </c>
      <c r="H92" s="11">
        <f t="shared" si="80"/>
        <v>-11.2521612903226</v>
      </c>
      <c r="I92" s="11">
        <f t="shared" si="81"/>
        <v>261.897838709677</v>
      </c>
      <c r="J92" s="11">
        <f t="shared" si="82"/>
        <v>0.00376775461646151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0.151553915390861</v>
      </c>
      <c r="P92" s="11">
        <f t="shared" si="85"/>
        <v>0.000571017964356734</v>
      </c>
      <c r="Q92" s="15">
        <f t="shared" si="86"/>
        <v>0.000102783233584212</v>
      </c>
      <c r="R92" s="11">
        <f t="shared" si="87"/>
        <v>0.0136656</v>
      </c>
      <c r="S92" s="16">
        <f t="shared" si="88"/>
        <v>0.00752131143778627</v>
      </c>
      <c r="T92" s="3">
        <v>0.01</v>
      </c>
      <c r="U92" s="17">
        <f t="shared" si="89"/>
        <v>7.52131143778627e-5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0.0148752131143779</v>
      </c>
      <c r="AR92" s="24">
        <f t="shared" si="93"/>
        <v>7.592</v>
      </c>
      <c r="AS92" s="1">
        <f t="shared" si="94"/>
        <v>0.18</v>
      </c>
      <c r="AT92" s="2">
        <f t="shared" si="95"/>
        <v>23.75</v>
      </c>
      <c r="AU92" s="1">
        <f t="shared" si="96"/>
        <v>3234.6725100441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-9.96442857142857</v>
      </c>
      <c r="E93" s="12">
        <f t="shared" si="97"/>
        <v>-11.2521612903226</v>
      </c>
      <c r="F93" s="8" t="s">
        <v>109</v>
      </c>
      <c r="G93" s="6">
        <v>3</v>
      </c>
      <c r="H93" s="11">
        <f t="shared" si="80"/>
        <v>-9.96442857142857</v>
      </c>
      <c r="I93" s="11">
        <f t="shared" si="81"/>
        <v>263.185571428571</v>
      </c>
      <c r="J93" s="11">
        <f t="shared" si="82"/>
        <v>0.00451942797964375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0.226902897426504</v>
      </c>
      <c r="P93" s="11">
        <f t="shared" si="85"/>
        <v>0.00102547130329158</v>
      </c>
      <c r="Q93" s="15">
        <f t="shared" si="86"/>
        <v>0.000184584834592484</v>
      </c>
      <c r="R93" s="11">
        <f t="shared" si="87"/>
        <v>0.0136656</v>
      </c>
      <c r="S93" s="16">
        <f t="shared" si="88"/>
        <v>0.0135072616345045</v>
      </c>
      <c r="T93" s="3">
        <v>0.01</v>
      </c>
      <c r="U93" s="17">
        <f t="shared" si="89"/>
        <v>0.000135072616345045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0.014935072616345</v>
      </c>
      <c r="AR93" s="24">
        <f t="shared" si="93"/>
        <v>7.592</v>
      </c>
      <c r="AS93" s="1">
        <f t="shared" si="94"/>
        <v>0.18</v>
      </c>
      <c r="AT93" s="2">
        <f t="shared" si="95"/>
        <v>23.75</v>
      </c>
      <c r="AU93" s="1">
        <f t="shared" si="96"/>
        <v>3247.68918980452</v>
      </c>
    </row>
    <row r="94" s="1" customFormat="1" ht="16.8" spans="1:47">
      <c r="A94" s="6"/>
      <c r="B94" s="6"/>
      <c r="C94" s="8">
        <v>3</v>
      </c>
      <c r="D94" s="9">
        <v>-5.82196774193548</v>
      </c>
      <c r="E94" s="12">
        <f t="shared" si="97"/>
        <v>-9.96442857142857</v>
      </c>
      <c r="F94" s="8" t="s">
        <v>109</v>
      </c>
      <c r="G94" s="6">
        <v>4</v>
      </c>
      <c r="H94" s="11">
        <f t="shared" si="80"/>
        <v>-5.82196774193548</v>
      </c>
      <c r="I94" s="11">
        <f t="shared" si="81"/>
        <v>267.328032258065</v>
      </c>
      <c r="J94" s="11">
        <f t="shared" si="82"/>
        <v>0.00801781945791558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0.301797426123213</v>
      </c>
      <c r="P94" s="11">
        <f t="shared" si="85"/>
        <v>0.00241975727551953</v>
      </c>
      <c r="Q94" s="15">
        <f t="shared" si="86"/>
        <v>0.000435556309593516</v>
      </c>
      <c r="R94" s="11">
        <f t="shared" si="87"/>
        <v>0.0136656</v>
      </c>
      <c r="S94" s="16">
        <f t="shared" si="88"/>
        <v>0.0318724614794459</v>
      </c>
      <c r="T94" s="3">
        <v>0.01</v>
      </c>
      <c r="U94" s="17">
        <f t="shared" si="89"/>
        <v>0.000318724614794459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0.0151187246147945</v>
      </c>
      <c r="AR94" s="24">
        <f t="shared" si="93"/>
        <v>7.592</v>
      </c>
      <c r="AS94" s="1">
        <f t="shared" si="94"/>
        <v>0.18</v>
      </c>
      <c r="AT94" s="2">
        <f t="shared" si="95"/>
        <v>23.75</v>
      </c>
      <c r="AU94" s="1">
        <f t="shared" si="96"/>
        <v>3287.62502576408</v>
      </c>
    </row>
    <row r="95" s="1" customFormat="1" ht="16.8" spans="1:47">
      <c r="A95" s="6"/>
      <c r="B95" s="6"/>
      <c r="C95" s="8">
        <v>4</v>
      </c>
      <c r="D95" s="9">
        <v>-4.18306666666667</v>
      </c>
      <c r="E95" s="12">
        <f t="shared" si="97"/>
        <v>-5.82196774193548</v>
      </c>
      <c r="F95" s="8" t="s">
        <v>109</v>
      </c>
      <c r="G95" s="6">
        <v>5</v>
      </c>
      <c r="H95" s="11">
        <f t="shared" si="80"/>
        <v>-4.18306666666667</v>
      </c>
      <c r="I95" s="11">
        <f t="shared" si="81"/>
        <v>268.966933333333</v>
      </c>
      <c r="J95" s="11">
        <f t="shared" si="82"/>
        <v>0.0100101656977221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0.284408785405309</v>
      </c>
      <c r="O95" s="11">
        <f t="shared" si="98"/>
        <v>0.0908888834423847</v>
      </c>
      <c r="P95" s="11">
        <f t="shared" si="85"/>
        <v>0.000909812783339217</v>
      </c>
      <c r="Q95" s="15">
        <f t="shared" si="86"/>
        <v>0.000163766301001059</v>
      </c>
      <c r="R95" s="11">
        <f t="shared" si="87"/>
        <v>0.0136656</v>
      </c>
      <c r="S95" s="16">
        <f t="shared" si="88"/>
        <v>0.0119838353969865</v>
      </c>
      <c r="T95" s="3">
        <v>0.01</v>
      </c>
      <c r="U95" s="17">
        <f t="shared" si="89"/>
        <v>0.000119838353969865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0.0149198383539699</v>
      </c>
      <c r="AR95" s="24">
        <f t="shared" si="93"/>
        <v>7.592</v>
      </c>
      <c r="AS95" s="1">
        <f t="shared" si="94"/>
        <v>0.18</v>
      </c>
      <c r="AT95" s="2">
        <f t="shared" si="95"/>
        <v>23.75</v>
      </c>
      <c r="AU95" s="1">
        <f t="shared" si="96"/>
        <v>3244.3764406468</v>
      </c>
    </row>
    <row r="96" s="1" customFormat="1" ht="16.8" spans="1:47">
      <c r="A96" s="6"/>
      <c r="B96" s="6"/>
      <c r="C96" s="8">
        <v>5</v>
      </c>
      <c r="D96" s="9">
        <v>1.07809677419355</v>
      </c>
      <c r="E96" s="12">
        <f t="shared" si="97"/>
        <v>-4.18306666666667</v>
      </c>
      <c r="F96" s="8" t="s">
        <v>111</v>
      </c>
      <c r="G96" s="6">
        <v>6</v>
      </c>
      <c r="H96" s="11">
        <f t="shared" si="80"/>
        <v>1.07809677419355</v>
      </c>
      <c r="I96" s="11">
        <f t="shared" si="81"/>
        <v>274.228096774194</v>
      </c>
      <c r="J96" s="11">
        <f t="shared" si="82"/>
        <v>0.0200478974308025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0.165899070659045</v>
      </c>
      <c r="P96" s="11">
        <f t="shared" si="85"/>
        <v>0.00332592755243801</v>
      </c>
      <c r="Q96" s="15">
        <f t="shared" si="86"/>
        <v>0.000598666959438841</v>
      </c>
      <c r="R96" s="11">
        <f t="shared" si="87"/>
        <v>0.0136656</v>
      </c>
      <c r="S96" s="16">
        <f t="shared" si="88"/>
        <v>0.0438083186569811</v>
      </c>
      <c r="T96" s="3">
        <v>0.01</v>
      </c>
      <c r="U96" s="17">
        <f t="shared" si="89"/>
        <v>0.000438083186569811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0.0152380831865698</v>
      </c>
      <c r="AR96" s="24">
        <f t="shared" si="93"/>
        <v>7.592</v>
      </c>
      <c r="AS96" s="1">
        <f t="shared" si="94"/>
        <v>0.18</v>
      </c>
      <c r="AT96" s="2">
        <f t="shared" si="95"/>
        <v>23.75</v>
      </c>
      <c r="AU96" s="1">
        <f t="shared" si="96"/>
        <v>3313.5800079207</v>
      </c>
    </row>
    <row r="97" s="1" customFormat="1" ht="16.8" spans="1:47">
      <c r="A97" s="6"/>
      <c r="B97" s="6"/>
      <c r="C97" s="8">
        <v>6</v>
      </c>
      <c r="D97" s="9">
        <v>6.42266666666667</v>
      </c>
      <c r="E97" s="12">
        <f t="shared" si="97"/>
        <v>1.07809677419355</v>
      </c>
      <c r="F97" s="8" t="s">
        <v>109</v>
      </c>
      <c r="G97" s="6">
        <v>7</v>
      </c>
      <c r="H97" s="11">
        <f t="shared" si="80"/>
        <v>6.42266666666667</v>
      </c>
      <c r="I97" s="11">
        <f t="shared" si="81"/>
        <v>279.572666666667</v>
      </c>
      <c r="J97" s="11">
        <f t="shared" si="82"/>
        <v>0.0395234068459288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0.238493143106607</v>
      </c>
      <c r="P97" s="11">
        <f t="shared" si="85"/>
        <v>0.00942606152496676</v>
      </c>
      <c r="Q97" s="15">
        <f t="shared" si="86"/>
        <v>0.00169669107449402</v>
      </c>
      <c r="R97" s="11">
        <f t="shared" si="87"/>
        <v>0.0136656</v>
      </c>
      <c r="S97" s="16">
        <f t="shared" si="88"/>
        <v>0.124157817768266</v>
      </c>
      <c r="T97" s="3">
        <v>0.01</v>
      </c>
      <c r="U97" s="17">
        <f t="shared" si="89"/>
        <v>0.00124157817768266</v>
      </c>
      <c r="V97" s="16"/>
      <c r="W97" s="3"/>
      <c r="X97" s="17"/>
      <c r="Y97" s="18">
        <v>0.02</v>
      </c>
      <c r="Z97" s="3">
        <v>0.49</v>
      </c>
      <c r="AA97" s="19">
        <f t="shared" si="90"/>
        <v>0.0098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</v>
      </c>
      <c r="AO97" s="3">
        <v>0.5</v>
      </c>
      <c r="AP97" s="3">
        <f t="shared" si="91"/>
        <v>0.005</v>
      </c>
      <c r="AQ97" s="1">
        <f t="shared" si="92"/>
        <v>0.0160415781776827</v>
      </c>
      <c r="AR97" s="24">
        <f t="shared" si="93"/>
        <v>7.592</v>
      </c>
      <c r="AS97" s="1">
        <f t="shared" si="94"/>
        <v>0.18</v>
      </c>
      <c r="AT97" s="2">
        <f t="shared" si="95"/>
        <v>23.75</v>
      </c>
      <c r="AU97" s="1">
        <f t="shared" si="96"/>
        <v>3488.30309522887</v>
      </c>
    </row>
    <row r="98" s="1" customFormat="1" ht="16.8" spans="1:47">
      <c r="A98" s="6"/>
      <c r="B98" s="6"/>
      <c r="C98" s="8">
        <v>7</v>
      </c>
      <c r="D98" s="9">
        <v>9.00187096774193</v>
      </c>
      <c r="E98" s="12">
        <f t="shared" si="97"/>
        <v>6.42266666666667</v>
      </c>
      <c r="F98" s="8" t="s">
        <v>109</v>
      </c>
      <c r="G98" s="6">
        <v>8</v>
      </c>
      <c r="H98" s="11">
        <f t="shared" si="80"/>
        <v>9.00187096774193</v>
      </c>
      <c r="I98" s="11">
        <f t="shared" si="81"/>
        <v>282.151870967742</v>
      </c>
      <c r="J98" s="11">
        <f t="shared" si="82"/>
        <v>0.054339804752048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0.304987081581641</v>
      </c>
      <c r="P98" s="11">
        <f t="shared" si="85"/>
        <v>0.0165729384650433</v>
      </c>
      <c r="Q98" s="15">
        <f t="shared" si="86"/>
        <v>0.00298312892370779</v>
      </c>
      <c r="R98" s="11">
        <f t="shared" si="87"/>
        <v>0.0136656</v>
      </c>
      <c r="S98" s="16">
        <f t="shared" si="88"/>
        <v>0.218294763765059</v>
      </c>
      <c r="T98" s="3">
        <v>0.01</v>
      </c>
      <c r="U98" s="17">
        <f t="shared" si="89"/>
        <v>0.00218294763765059</v>
      </c>
      <c r="V98" s="16"/>
      <c r="W98" s="3"/>
      <c r="X98" s="17"/>
      <c r="Y98" s="18">
        <v>0.02</v>
      </c>
      <c r="Z98" s="3">
        <v>0.49</v>
      </c>
      <c r="AA98" s="19">
        <f t="shared" si="90"/>
        <v>0.0098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</v>
      </c>
      <c r="AO98" s="3">
        <v>0.5</v>
      </c>
      <c r="AP98" s="3">
        <f t="shared" si="91"/>
        <v>0.005</v>
      </c>
      <c r="AQ98" s="1">
        <f t="shared" si="92"/>
        <v>0.0169829476376506</v>
      </c>
      <c r="AR98" s="24">
        <f t="shared" si="93"/>
        <v>7.592</v>
      </c>
      <c r="AS98" s="1">
        <f t="shared" si="94"/>
        <v>0.18</v>
      </c>
      <c r="AT98" s="2">
        <f t="shared" si="95"/>
        <v>23.75</v>
      </c>
      <c r="AU98" s="1">
        <f t="shared" si="96"/>
        <v>3693.007517985</v>
      </c>
    </row>
    <row r="99" s="1" customFormat="1" ht="16.8" spans="1:47">
      <c r="A99" s="6"/>
      <c r="B99" s="6"/>
      <c r="C99" s="8">
        <v>8</v>
      </c>
      <c r="D99" s="9">
        <v>8.38754838709677</v>
      </c>
      <c r="E99" s="12">
        <f t="shared" si="97"/>
        <v>9.00187096774193</v>
      </c>
      <c r="F99" s="8" t="s">
        <v>109</v>
      </c>
      <c r="G99" s="6">
        <v>9</v>
      </c>
      <c r="H99" s="11">
        <f t="shared" si="80"/>
        <v>8.38754838709677</v>
      </c>
      <c r="I99" s="11">
        <f t="shared" si="81"/>
        <v>281.537548387097</v>
      </c>
      <c r="J99" s="11">
        <f t="shared" si="82"/>
        <v>0.0503982955587621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0.364334143116597</v>
      </c>
      <c r="P99" s="11">
        <f t="shared" si="85"/>
        <v>0.0183618198269386</v>
      </c>
      <c r="Q99" s="15">
        <f t="shared" si="86"/>
        <v>0.00330512756884895</v>
      </c>
      <c r="R99" s="11">
        <f t="shared" si="87"/>
        <v>0.0136656</v>
      </c>
      <c r="S99" s="16">
        <f t="shared" si="88"/>
        <v>0.241857479280013</v>
      </c>
      <c r="T99" s="3">
        <v>0.01</v>
      </c>
      <c r="U99" s="17">
        <f t="shared" si="89"/>
        <v>0.00241857479280013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0.0172185747928001</v>
      </c>
      <c r="AR99" s="24">
        <f t="shared" si="93"/>
        <v>7.592</v>
      </c>
      <c r="AS99" s="1">
        <f t="shared" si="94"/>
        <v>0.18</v>
      </c>
      <c r="AT99" s="2">
        <f t="shared" si="95"/>
        <v>23.75</v>
      </c>
      <c r="AU99" s="1">
        <f t="shared" si="96"/>
        <v>3744.24555239308</v>
      </c>
    </row>
    <row r="100" s="1" customFormat="1" ht="16.8" spans="1:47">
      <c r="A100" s="6"/>
      <c r="B100" s="6"/>
      <c r="C100" s="8">
        <v>9</v>
      </c>
      <c r="D100" s="9">
        <v>5.09506666666667</v>
      </c>
      <c r="E100" s="12">
        <f t="shared" si="97"/>
        <v>8.38754838709677</v>
      </c>
      <c r="F100" s="8" t="s">
        <v>109</v>
      </c>
      <c r="G100" s="6">
        <v>10</v>
      </c>
      <c r="H100" s="11">
        <f t="shared" si="80"/>
        <v>5.09506666666667</v>
      </c>
      <c r="I100" s="11">
        <f t="shared" si="81"/>
        <v>278.245066666667</v>
      </c>
      <c r="J100" s="11">
        <f t="shared" si="82"/>
        <v>0.0334723570250369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0.421892323289659</v>
      </c>
      <c r="P100" s="11">
        <f t="shared" si="85"/>
        <v>0.0141217304712738</v>
      </c>
      <c r="Q100" s="15">
        <f t="shared" si="86"/>
        <v>0.00254191148482928</v>
      </c>
      <c r="R100" s="11">
        <f t="shared" si="87"/>
        <v>0.0136656</v>
      </c>
      <c r="S100" s="16">
        <f t="shared" si="88"/>
        <v>0.18600804098095</v>
      </c>
      <c r="T100" s="3">
        <v>0.01</v>
      </c>
      <c r="U100" s="17">
        <f t="shared" si="89"/>
        <v>0.0018600804098095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0.0166600804098095</v>
      </c>
      <c r="AR100" s="24">
        <f t="shared" si="93"/>
        <v>7.592</v>
      </c>
      <c r="AS100" s="1">
        <f t="shared" si="94"/>
        <v>0.18</v>
      </c>
      <c r="AT100" s="2">
        <f t="shared" si="95"/>
        <v>23.75</v>
      </c>
      <c r="AU100" s="1">
        <f t="shared" si="96"/>
        <v>3622.79879302346</v>
      </c>
    </row>
    <row r="101" s="1" customFormat="1" ht="16.8" spans="1:47">
      <c r="A101" s="6"/>
      <c r="B101" s="6"/>
      <c r="C101" s="8">
        <v>10</v>
      </c>
      <c r="D101" s="9">
        <v>0.287645161290322</v>
      </c>
      <c r="E101" s="12">
        <f t="shared" si="97"/>
        <v>5.09506666666667</v>
      </c>
      <c r="F101" s="8" t="s">
        <v>109</v>
      </c>
      <c r="G101" s="6">
        <v>11</v>
      </c>
      <c r="H101" s="11">
        <f t="shared" si="80"/>
        <v>0.287645161290322</v>
      </c>
      <c r="I101" s="11">
        <f t="shared" si="81"/>
        <v>273.43764516129</v>
      </c>
      <c r="J101" s="11">
        <f t="shared" si="82"/>
        <v>0.0180922433035578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0.387382063177466</v>
      </c>
      <c r="O101" s="11">
        <f t="shared" si="98"/>
        <v>0.0963085296409192</v>
      </c>
      <c r="P101" s="11">
        <f t="shared" si="85"/>
        <v>0.00174243735047142</v>
      </c>
      <c r="Q101" s="15">
        <f t="shared" si="86"/>
        <v>0.000313638723084855</v>
      </c>
      <c r="R101" s="11">
        <f t="shared" si="87"/>
        <v>0.0136656</v>
      </c>
      <c r="S101" s="16">
        <f t="shared" si="88"/>
        <v>0.0229509661547868</v>
      </c>
      <c r="T101" s="3">
        <v>0.01</v>
      </c>
      <c r="U101" s="17">
        <f t="shared" si="89"/>
        <v>0.000229509661547868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0.0150295096615479</v>
      </c>
      <c r="AR101" s="24">
        <f t="shared" si="93"/>
        <v>7.592</v>
      </c>
      <c r="AS101" s="1">
        <f t="shared" si="94"/>
        <v>0.18</v>
      </c>
      <c r="AT101" s="2">
        <f t="shared" si="95"/>
        <v>23.75</v>
      </c>
      <c r="AU101" s="1">
        <f t="shared" si="96"/>
        <v>3268.22488981088</v>
      </c>
    </row>
    <row r="102" s="1" customFormat="1" ht="16.8" spans="1:48">
      <c r="A102" s="6"/>
      <c r="B102" s="6"/>
      <c r="C102" s="8">
        <v>11</v>
      </c>
      <c r="D102" s="9">
        <v>-8.72296666666667</v>
      </c>
      <c r="E102" s="12">
        <f t="shared" si="97"/>
        <v>0.287645161290322</v>
      </c>
      <c r="F102" s="8" t="s">
        <v>111</v>
      </c>
      <c r="G102" s="6">
        <v>12</v>
      </c>
      <c r="H102" s="11">
        <f t="shared" si="80"/>
        <v>-8.72296666666667</v>
      </c>
      <c r="I102" s="11">
        <f t="shared" si="81"/>
        <v>264.427033333333</v>
      </c>
      <c r="J102" s="11">
        <f t="shared" si="82"/>
        <v>0.00537671718578419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0.170486092290448</v>
      </c>
      <c r="P102" s="11">
        <f t="shared" si="85"/>
        <v>0.000916655502355241</v>
      </c>
      <c r="Q102" s="15">
        <f t="shared" si="86"/>
        <v>0.000164997990423943</v>
      </c>
      <c r="R102" s="11">
        <f t="shared" si="87"/>
        <v>0.0136656</v>
      </c>
      <c r="S102" s="16">
        <f t="shared" si="88"/>
        <v>0.0120739660478825</v>
      </c>
      <c r="T102" s="3">
        <v>0.01</v>
      </c>
      <c r="U102" s="17">
        <f t="shared" si="89"/>
        <v>0.000120739660478825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0.0149207396604788</v>
      </c>
      <c r="AR102" s="24">
        <f t="shared" si="93"/>
        <v>7.592</v>
      </c>
      <c r="AS102" s="1">
        <f t="shared" si="94"/>
        <v>0.18</v>
      </c>
      <c r="AT102" s="2">
        <f t="shared" si="95"/>
        <v>23.75</v>
      </c>
      <c r="AU102" s="1">
        <f t="shared" si="96"/>
        <v>3244.5724332262</v>
      </c>
      <c r="AV102" s="1">
        <f>SUM(AU91:AU102)</f>
        <v>40615.6067622649</v>
      </c>
    </row>
    <row r="103" s="1" customFormat="1" ht="16.8" spans="1:46">
      <c r="A103" s="6"/>
      <c r="B103" s="6"/>
      <c r="C103" s="8">
        <v>12</v>
      </c>
      <c r="D103" s="9">
        <v>-13.9204516129032</v>
      </c>
      <c r="E103" s="12">
        <f t="shared" si="97"/>
        <v>-8.72296666666667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134.758</v>
      </c>
      <c r="C107" s="8" t="s">
        <v>108</v>
      </c>
      <c r="D107" s="9">
        <v>-11.2512580645161</v>
      </c>
      <c r="E107" s="8"/>
      <c r="F107" s="8"/>
      <c r="G107" s="6">
        <v>1</v>
      </c>
      <c r="H107" s="11">
        <f t="shared" ref="H107:H118" si="99">E108</f>
        <v>-11.2512580645161</v>
      </c>
      <c r="I107" s="11">
        <f t="shared" ref="I107:I118" si="100">H107+273.15</f>
        <v>261.898741935484</v>
      </c>
      <c r="J107" s="11">
        <f t="shared" ref="J107:J118" si="101">EXP(($C$18*(I107-$C$16))/($C$19*I107*$C$16))</f>
        <v>0.00376823773892192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0.0114255040774869</v>
      </c>
      <c r="Q107" s="15">
        <f t="shared" ref="Q107:Q118" si="105">P107*$B$109</f>
        <v>0.0033133961824712</v>
      </c>
      <c r="R107" s="11">
        <f t="shared" ref="R107:R118" si="106">L107*$B$109</f>
        <v>0.87929595</v>
      </c>
      <c r="S107" s="16">
        <f t="shared" ref="S107:S118" si="107">Q107/R107</f>
        <v>0.00376823773892192</v>
      </c>
      <c r="T107" s="3">
        <v>0.27</v>
      </c>
      <c r="U107" s="17">
        <f t="shared" ref="U107:U118" si="108">S107*T107</f>
        <v>0.00101742418950892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0.226597685520022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4.905</v>
      </c>
      <c r="AF107" s="1">
        <f t="shared" ref="AF107:AF118" si="113">AE107*10000*AC107*AB107</f>
        <v>124815.290575442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-11.2521612903226</v>
      </c>
      <c r="E108" s="12">
        <f t="shared" ref="E108:E119" si="114">D107</f>
        <v>-11.2512580645161</v>
      </c>
      <c r="F108" s="8" t="s">
        <v>109</v>
      </c>
      <c r="G108" s="6">
        <v>2</v>
      </c>
      <c r="H108" s="11">
        <f t="shared" si="99"/>
        <v>-11.2521612903226</v>
      </c>
      <c r="I108" s="11">
        <f t="shared" si="100"/>
        <v>261.897838709677</v>
      </c>
      <c r="J108" s="11">
        <f t="shared" si="101"/>
        <v>0.00376775461646151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6.05268449592251</v>
      </c>
      <c r="P108" s="11">
        <f t="shared" si="104"/>
        <v>0.0228050299514971</v>
      </c>
      <c r="Q108" s="15">
        <f t="shared" si="105"/>
        <v>0.00661345868593415</v>
      </c>
      <c r="R108" s="11">
        <f t="shared" si="106"/>
        <v>0.87929595</v>
      </c>
      <c r="S108" s="16">
        <f t="shared" si="107"/>
        <v>0.00752131143778627</v>
      </c>
      <c r="T108" s="3">
        <v>0.27</v>
      </c>
      <c r="U108" s="17">
        <f t="shared" si="108"/>
        <v>0.00203075408820229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0.226794575519338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4.905</v>
      </c>
      <c r="AF108" s="1">
        <f t="shared" si="113"/>
        <v>124923.742179525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-9.96442857142857</v>
      </c>
      <c r="E109" s="12">
        <f t="shared" si="114"/>
        <v>-11.2521612903226</v>
      </c>
      <c r="F109" s="8" t="s">
        <v>109</v>
      </c>
      <c r="G109" s="6">
        <v>3</v>
      </c>
      <c r="H109" s="11">
        <f t="shared" si="99"/>
        <v>-9.96442857142857</v>
      </c>
      <c r="I109" s="11">
        <f t="shared" si="100"/>
        <v>263.185571428571</v>
      </c>
      <c r="J109" s="11">
        <f t="shared" si="101"/>
        <v>0.00451942797964375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9.06193446597102</v>
      </c>
      <c r="P109" s="11">
        <f t="shared" si="104"/>
        <v>0.0409547601752075</v>
      </c>
      <c r="Q109" s="15">
        <f t="shared" si="105"/>
        <v>0.0118768804508102</v>
      </c>
      <c r="R109" s="11">
        <f t="shared" si="106"/>
        <v>0.87929595</v>
      </c>
      <c r="S109" s="16">
        <f t="shared" si="107"/>
        <v>0.0135072616345045</v>
      </c>
      <c r="T109" s="3">
        <v>0.27</v>
      </c>
      <c r="U109" s="17">
        <f t="shared" si="108"/>
        <v>0.00364696064131621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0.227108604452608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4.905</v>
      </c>
      <c r="AF109" s="1">
        <f t="shared" si="113"/>
        <v>125096.716640695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-5.82196774193548</v>
      </c>
      <c r="E110" s="12">
        <f t="shared" si="114"/>
        <v>-9.96442857142857</v>
      </c>
      <c r="F110" s="8" t="s">
        <v>109</v>
      </c>
      <c r="G110" s="6">
        <v>4</v>
      </c>
      <c r="H110" s="11">
        <f t="shared" si="99"/>
        <v>-5.82196774193548</v>
      </c>
      <c r="I110" s="11">
        <f t="shared" si="100"/>
        <v>267.328032258065</v>
      </c>
      <c r="J110" s="11">
        <f t="shared" si="101"/>
        <v>0.00801781945791558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12.0530347057958</v>
      </c>
      <c r="P110" s="11">
        <f t="shared" si="104"/>
        <v>0.0966390561910614</v>
      </c>
      <c r="Q110" s="15">
        <f t="shared" si="105"/>
        <v>0.0280253262954078</v>
      </c>
      <c r="R110" s="11">
        <f t="shared" si="106"/>
        <v>0.87929595</v>
      </c>
      <c r="S110" s="16">
        <f t="shared" si="107"/>
        <v>0.0318724614794459</v>
      </c>
      <c r="T110" s="3">
        <v>0.27</v>
      </c>
      <c r="U110" s="17">
        <f t="shared" si="108"/>
        <v>0.0086055645994504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0.228072061201673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4.905</v>
      </c>
      <c r="AF110" s="1">
        <f t="shared" si="113"/>
        <v>125627.411090709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-4.18306666666667</v>
      </c>
      <c r="E111" s="12">
        <f t="shared" si="114"/>
        <v>-5.82196774193548</v>
      </c>
      <c r="F111" s="8" t="s">
        <v>109</v>
      </c>
      <c r="G111" s="6">
        <v>5</v>
      </c>
      <c r="H111" s="11">
        <f t="shared" si="99"/>
        <v>-4.18306666666667</v>
      </c>
      <c r="I111" s="11">
        <f t="shared" si="100"/>
        <v>268.966933333333</v>
      </c>
      <c r="J111" s="11">
        <f t="shared" si="101"/>
        <v>0.0100101656977221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11.3585758671245</v>
      </c>
      <c r="O111" s="11">
        <f t="shared" si="115"/>
        <v>3.62987478248024</v>
      </c>
      <c r="P111" s="11">
        <f t="shared" si="104"/>
        <v>0.03633564803461</v>
      </c>
      <c r="Q111" s="15">
        <f t="shared" si="105"/>
        <v>0.0105373379300369</v>
      </c>
      <c r="R111" s="11">
        <f t="shared" si="106"/>
        <v>0.87929595</v>
      </c>
      <c r="S111" s="16">
        <f t="shared" si="107"/>
        <v>0.0119838353969865</v>
      </c>
      <c r="T111" s="3">
        <v>0.27</v>
      </c>
      <c r="U111" s="17">
        <f t="shared" si="108"/>
        <v>0.00323563555718636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0.227028683988761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4.905</v>
      </c>
      <c r="AF111" s="1">
        <f t="shared" si="113"/>
        <v>125052.694585063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1.07809677419355</v>
      </c>
      <c r="E112" s="12">
        <f t="shared" si="114"/>
        <v>-4.18306666666667</v>
      </c>
      <c r="F112" s="8" t="s">
        <v>111</v>
      </c>
      <c r="G112" s="6">
        <v>6</v>
      </c>
      <c r="H112" s="11">
        <f t="shared" si="99"/>
        <v>1.07809677419355</v>
      </c>
      <c r="I112" s="11">
        <f t="shared" si="100"/>
        <v>274.228096774194</v>
      </c>
      <c r="J112" s="11">
        <f t="shared" si="101"/>
        <v>0.0200478974308025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6.62559413444563</v>
      </c>
      <c r="P112" s="11">
        <f t="shared" si="104"/>
        <v>0.132829231625493</v>
      </c>
      <c r="Q112" s="15">
        <f t="shared" si="105"/>
        <v>0.0385204771713929</v>
      </c>
      <c r="R112" s="11">
        <f t="shared" si="106"/>
        <v>0.87929595</v>
      </c>
      <c r="S112" s="16">
        <f t="shared" si="107"/>
        <v>0.0438083186569811</v>
      </c>
      <c r="T112" s="3">
        <v>0.27</v>
      </c>
      <c r="U112" s="17">
        <f t="shared" si="108"/>
        <v>0.0118282460373849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0.228698228205064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4.905</v>
      </c>
      <c r="AF112" s="1">
        <f t="shared" si="113"/>
        <v>125972.318481522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6.42266666666667</v>
      </c>
      <c r="E113" s="12">
        <f t="shared" si="114"/>
        <v>1.07809677419355</v>
      </c>
      <c r="F113" s="8" t="s">
        <v>109</v>
      </c>
      <c r="G113" s="6">
        <v>7</v>
      </c>
      <c r="H113" s="11">
        <f t="shared" si="99"/>
        <v>6.42266666666667</v>
      </c>
      <c r="I113" s="11">
        <f t="shared" si="100"/>
        <v>279.572666666667</v>
      </c>
      <c r="J113" s="11">
        <f t="shared" si="101"/>
        <v>0.0395234068459288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9.52481990282013</v>
      </c>
      <c r="P113" s="11">
        <f t="shared" si="104"/>
        <v>0.37645333215336</v>
      </c>
      <c r="Q113" s="15">
        <f t="shared" si="105"/>
        <v>0.109171466324474</v>
      </c>
      <c r="R113" s="11">
        <f t="shared" si="106"/>
        <v>0.87929595</v>
      </c>
      <c r="S113" s="16">
        <f t="shared" si="107"/>
        <v>0.124157817768266</v>
      </c>
      <c r="T113" s="3">
        <v>0.27</v>
      </c>
      <c r="U113" s="17">
        <f t="shared" si="108"/>
        <v>0.0335226107974318</v>
      </c>
      <c r="V113" s="3">
        <v>180.9</v>
      </c>
      <c r="W113" s="19">
        <v>6</v>
      </c>
      <c r="X113" s="19">
        <v>3</v>
      </c>
      <c r="Y113" s="19">
        <v>0.3</v>
      </c>
      <c r="Z113" s="19">
        <v>6</v>
      </c>
      <c r="AA113" s="3">
        <v>30.2</v>
      </c>
      <c r="AB113" s="2">
        <f t="shared" si="109"/>
        <v>0.232913443277941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4.905</v>
      </c>
      <c r="AF113" s="1">
        <f t="shared" si="113"/>
        <v>128294.157263554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9.00187096774193</v>
      </c>
      <c r="E114" s="12">
        <f t="shared" si="114"/>
        <v>6.42266666666667</v>
      </c>
      <c r="F114" s="8" t="s">
        <v>109</v>
      </c>
      <c r="G114" s="6">
        <v>8</v>
      </c>
      <c r="H114" s="11">
        <f t="shared" si="99"/>
        <v>9.00187096774193</v>
      </c>
      <c r="I114" s="11">
        <f t="shared" si="100"/>
        <v>282.151870967742</v>
      </c>
      <c r="J114" s="11">
        <f t="shared" si="101"/>
        <v>0.054339804752048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12.1804215706668</v>
      </c>
      <c r="P114" s="11">
        <f t="shared" si="104"/>
        <v>0.661881729947666</v>
      </c>
      <c r="Q114" s="15">
        <f t="shared" si="105"/>
        <v>0.191945701684823</v>
      </c>
      <c r="R114" s="11">
        <f t="shared" si="106"/>
        <v>0.87929595</v>
      </c>
      <c r="S114" s="16">
        <f t="shared" si="107"/>
        <v>0.218294763765059</v>
      </c>
      <c r="T114" s="3">
        <v>0.27</v>
      </c>
      <c r="U114" s="17">
        <f t="shared" si="108"/>
        <v>0.0589395862165659</v>
      </c>
      <c r="V114" s="3">
        <v>180.9</v>
      </c>
      <c r="W114" s="19">
        <v>6</v>
      </c>
      <c r="X114" s="19">
        <v>3</v>
      </c>
      <c r="Y114" s="19">
        <v>0.3</v>
      </c>
      <c r="Z114" s="19">
        <v>6</v>
      </c>
      <c r="AA114" s="3">
        <v>30.2</v>
      </c>
      <c r="AB114" s="2">
        <f t="shared" si="109"/>
        <v>0.237851961601879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4.905</v>
      </c>
      <c r="AF114" s="1">
        <f t="shared" si="113"/>
        <v>131014.408347319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8.38754838709677</v>
      </c>
      <c r="E115" s="12">
        <f t="shared" si="114"/>
        <v>9.00187096774193</v>
      </c>
      <c r="F115" s="8" t="s">
        <v>109</v>
      </c>
      <c r="G115" s="6">
        <v>9</v>
      </c>
      <c r="H115" s="11">
        <f t="shared" si="99"/>
        <v>8.38754838709677</v>
      </c>
      <c r="I115" s="11">
        <f t="shared" si="100"/>
        <v>281.537548387097</v>
      </c>
      <c r="J115" s="11">
        <f t="shared" si="101"/>
        <v>0.0503982955587621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14.5505948407191</v>
      </c>
      <c r="P115" s="11">
        <f t="shared" si="104"/>
        <v>0.73332517933836</v>
      </c>
      <c r="Q115" s="15">
        <f t="shared" si="105"/>
        <v>0.212664302008124</v>
      </c>
      <c r="R115" s="11">
        <f t="shared" si="106"/>
        <v>0.87929595</v>
      </c>
      <c r="S115" s="16">
        <f t="shared" si="107"/>
        <v>0.241857479280013</v>
      </c>
      <c r="T115" s="3">
        <v>0.27</v>
      </c>
      <c r="U115" s="17">
        <f t="shared" si="108"/>
        <v>0.0653015194056035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0.239088085220509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4.905</v>
      </c>
      <c r="AF115" s="1">
        <f t="shared" si="113"/>
        <v>131695.294069044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5.09506666666667</v>
      </c>
      <c r="E116" s="12">
        <f t="shared" si="114"/>
        <v>8.38754838709677</v>
      </c>
      <c r="F116" s="8" t="s">
        <v>109</v>
      </c>
      <c r="G116" s="6">
        <v>10</v>
      </c>
      <c r="H116" s="11">
        <f t="shared" si="99"/>
        <v>5.09506666666667</v>
      </c>
      <c r="I116" s="11">
        <f t="shared" si="100"/>
        <v>278.245066666667</v>
      </c>
      <c r="J116" s="11">
        <f t="shared" si="101"/>
        <v>0.0334723570250369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16.8493246613807</v>
      </c>
      <c r="P116" s="11">
        <f t="shared" si="104"/>
        <v>0.563986610696496</v>
      </c>
      <c r="Q116" s="15">
        <f t="shared" si="105"/>
        <v>0.163556117101984</v>
      </c>
      <c r="R116" s="11">
        <f t="shared" si="106"/>
        <v>0.87929595</v>
      </c>
      <c r="S116" s="16">
        <f t="shared" si="107"/>
        <v>0.18600804098095</v>
      </c>
      <c r="T116" s="3">
        <v>0.27</v>
      </c>
      <c r="U116" s="17">
        <f t="shared" si="108"/>
        <v>0.0502221710648566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0.236158167837902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4.905</v>
      </c>
      <c r="AF116" s="1">
        <f t="shared" si="113"/>
        <v>130081.427234381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0.287645161290322</v>
      </c>
      <c r="E117" s="12">
        <f t="shared" si="114"/>
        <v>5.09506666666667</v>
      </c>
      <c r="F117" s="8" t="s">
        <v>109</v>
      </c>
      <c r="G117" s="6">
        <v>11</v>
      </c>
      <c r="H117" s="11">
        <f t="shared" si="99"/>
        <v>0.287645161290322</v>
      </c>
      <c r="I117" s="11">
        <f t="shared" si="100"/>
        <v>273.43764516129</v>
      </c>
      <c r="J117" s="11">
        <f t="shared" si="101"/>
        <v>0.0180922433035578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15.47107114815</v>
      </c>
      <c r="O117" s="11">
        <f t="shared" si="115"/>
        <v>3.84632190253421</v>
      </c>
      <c r="P117" s="11">
        <f t="shared" si="104"/>
        <v>0.0695885916844522</v>
      </c>
      <c r="Q117" s="15">
        <f t="shared" si="105"/>
        <v>0.0201806915884911</v>
      </c>
      <c r="R117" s="11">
        <f t="shared" si="106"/>
        <v>0.87929595</v>
      </c>
      <c r="S117" s="16">
        <f t="shared" si="107"/>
        <v>0.0229509661547868</v>
      </c>
      <c r="T117" s="3">
        <v>0.27</v>
      </c>
      <c r="U117" s="17">
        <f t="shared" si="108"/>
        <v>0.00619676086179245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0.227604030635446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4.905</v>
      </c>
      <c r="AF117" s="1">
        <f t="shared" si="113"/>
        <v>125369.608938018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-8.72296666666667</v>
      </c>
      <c r="E118" s="12">
        <f t="shared" si="114"/>
        <v>0.287645161290322</v>
      </c>
      <c r="F118" s="8" t="s">
        <v>111</v>
      </c>
      <c r="G118" s="6">
        <v>12</v>
      </c>
      <c r="H118" s="11">
        <f t="shared" si="99"/>
        <v>-8.72296666666667</v>
      </c>
      <c r="I118" s="11">
        <f t="shared" si="100"/>
        <v>264.427033333333</v>
      </c>
      <c r="J118" s="11">
        <f t="shared" si="101"/>
        <v>0.00537671718578419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6.80878831084976</v>
      </c>
      <c r="P118" s="11">
        <f t="shared" si="104"/>
        <v>0.0366089291253124</v>
      </c>
      <c r="Q118" s="15">
        <f t="shared" si="105"/>
        <v>0.0106165894463406</v>
      </c>
      <c r="R118" s="11">
        <f t="shared" si="106"/>
        <v>0.87929595</v>
      </c>
      <c r="S118" s="16">
        <f t="shared" si="107"/>
        <v>0.0120739660478825</v>
      </c>
      <c r="T118" s="3">
        <v>0.27</v>
      </c>
      <c r="U118" s="17">
        <f t="shared" si="108"/>
        <v>0.00325997083292828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0.227033412332838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4.905</v>
      </c>
      <c r="AF118" s="1">
        <f t="shared" si="113"/>
        <v>125055.299067269</v>
      </c>
      <c r="AG118" s="1">
        <f>SUM(AF107:AF118)</f>
        <v>1522998.36847254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-13.9204516129032</v>
      </c>
      <c r="E119" s="12">
        <f t="shared" si="114"/>
        <v>-8.72296666666667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-11.2512580645161</v>
      </c>
      <c r="E123" s="8"/>
      <c r="F123" s="8"/>
      <c r="G123" s="6">
        <v>1</v>
      </c>
      <c r="H123" s="11">
        <f t="shared" ref="H123:H134" si="116">E124</f>
        <v>-11.2512580645161</v>
      </c>
      <c r="I123" s="11">
        <f t="shared" ref="I123:I134" si="117">H123+273.15</f>
        <v>261.898741935484</v>
      </c>
      <c r="J123" s="11">
        <f t="shared" ref="J123:J134" si="118">EXP(($C$18*(I123-$C$16))/($C$19*I123*$C$16))</f>
        <v>0.00376823773892192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0.00196408087428088</v>
      </c>
      <c r="Q123" s="15">
        <f t="shared" ref="Q123:Q134" si="122">P123*$B$125</f>
        <v>0.000510661027313029</v>
      </c>
      <c r="R123" s="11">
        <f t="shared" ref="R123:R134" si="123">L123*$B$125</f>
        <v>0.1355172</v>
      </c>
      <c r="S123" s="16">
        <f t="shared" ref="S123:S134" si="124">Q123/R123</f>
        <v>0.00376823773892192</v>
      </c>
      <c r="T123" s="3">
        <v>0.01</v>
      </c>
      <c r="U123" s="17">
        <f t="shared" ref="U123:U134" si="125">S123*T123</f>
        <v>3.76823773892192e-5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0.00552768237738922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0.0166666666666667</v>
      </c>
      <c r="AX123" s="1">
        <f t="shared" ref="AX123:AX134" si="131">AW123*10000*AV123*0.67*AU123*AT123</f>
        <v>8.36490576071662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-11.2521612903226</v>
      </c>
      <c r="E124" s="12">
        <f t="shared" ref="E124:E135" si="132">D123</f>
        <v>-11.2512580645161</v>
      </c>
      <c r="F124" s="8" t="s">
        <v>109</v>
      </c>
      <c r="G124" s="6">
        <v>2</v>
      </c>
      <c r="H124" s="11">
        <f t="shared" si="116"/>
        <v>-11.2521612903226</v>
      </c>
      <c r="I124" s="11">
        <f t="shared" si="117"/>
        <v>261.897838709677</v>
      </c>
      <c r="J124" s="11">
        <f t="shared" si="118"/>
        <v>0.00376775461646151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1.04047591912572</v>
      </c>
      <c r="P124" s="11">
        <f t="shared" si="121"/>
        <v>0.00392025794760296</v>
      </c>
      <c r="Q124" s="15">
        <f t="shared" si="122"/>
        <v>0.00101926706637677</v>
      </c>
      <c r="R124" s="11">
        <f t="shared" si="123"/>
        <v>0.1355172</v>
      </c>
      <c r="S124" s="16">
        <f t="shared" si="124"/>
        <v>0.00752131143778627</v>
      </c>
      <c r="T124" s="3">
        <v>0.01</v>
      </c>
      <c r="U124" s="17">
        <f t="shared" si="125"/>
        <v>7.52131143778627e-5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0.00556521311437786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0.0166666666666667</v>
      </c>
      <c r="AX124" s="1">
        <f t="shared" si="131"/>
        <v>8.4217001017454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-9.96442857142857</v>
      </c>
      <c r="E125" s="12">
        <f t="shared" si="132"/>
        <v>-11.2521612903226</v>
      </c>
      <c r="F125" s="8" t="s">
        <v>109</v>
      </c>
      <c r="G125" s="6">
        <v>3</v>
      </c>
      <c r="H125" s="11">
        <f t="shared" si="116"/>
        <v>-9.96442857142857</v>
      </c>
      <c r="I125" s="11">
        <f t="shared" si="117"/>
        <v>263.185571428571</v>
      </c>
      <c r="J125" s="11">
        <f t="shared" si="118"/>
        <v>0.00451942797964375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1.55777566117812</v>
      </c>
      <c r="P125" s="11">
        <f t="shared" si="121"/>
        <v>0.00704025490913642</v>
      </c>
      <c r="Q125" s="15">
        <f t="shared" si="122"/>
        <v>0.00183046627637547</v>
      </c>
      <c r="R125" s="11">
        <f t="shared" si="123"/>
        <v>0.1355172</v>
      </c>
      <c r="S125" s="16">
        <f t="shared" si="124"/>
        <v>0.0135072616345045</v>
      </c>
      <c r="T125" s="3">
        <v>0.01</v>
      </c>
      <c r="U125" s="17">
        <f t="shared" si="125"/>
        <v>0.000135072616345045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0.00562507261634504</v>
      </c>
      <c r="AU125" s="24">
        <f t="shared" si="129"/>
        <v>52.122</v>
      </c>
      <c r="AV125" s="1">
        <f t="shared" si="130"/>
        <v>0.26</v>
      </c>
      <c r="AW125" s="2">
        <f t="shared" si="134"/>
        <v>0.0166666666666667</v>
      </c>
      <c r="AX125" s="1">
        <f t="shared" si="131"/>
        <v>8.51228401352859</v>
      </c>
    </row>
    <row r="126" s="1" customFormat="1" ht="16.8" spans="1:50">
      <c r="A126" s="6"/>
      <c r="B126" s="6"/>
      <c r="C126" s="8">
        <v>3</v>
      </c>
      <c r="D126" s="9">
        <v>-5.82196774193548</v>
      </c>
      <c r="E126" s="12">
        <f t="shared" si="132"/>
        <v>-9.96442857142857</v>
      </c>
      <c r="F126" s="8" t="s">
        <v>109</v>
      </c>
      <c r="G126" s="6">
        <v>4</v>
      </c>
      <c r="H126" s="11">
        <f t="shared" si="116"/>
        <v>-5.82196774193548</v>
      </c>
      <c r="I126" s="11">
        <f t="shared" si="117"/>
        <v>267.328032258065</v>
      </c>
      <c r="J126" s="11">
        <f t="shared" si="118"/>
        <v>0.00801781945791558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2.07195540626898</v>
      </c>
      <c r="P126" s="11">
        <f t="shared" si="121"/>
        <v>0.0166125643723168</v>
      </c>
      <c r="Q126" s="15">
        <f t="shared" si="122"/>
        <v>0.00431926673680237</v>
      </c>
      <c r="R126" s="11">
        <f t="shared" si="123"/>
        <v>0.1355172</v>
      </c>
      <c r="S126" s="16">
        <f t="shared" si="124"/>
        <v>0.0318724614794459</v>
      </c>
      <c r="T126" s="3">
        <v>0.01</v>
      </c>
      <c r="U126" s="17">
        <f t="shared" si="125"/>
        <v>0.000318724614794459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0.00580872461479446</v>
      </c>
      <c r="AU126" s="24">
        <f t="shared" si="129"/>
        <v>52.122</v>
      </c>
      <c r="AV126" s="1">
        <f t="shared" si="130"/>
        <v>0.26</v>
      </c>
      <c r="AW126" s="2">
        <f t="shared" si="134"/>
        <v>0.0166666666666667</v>
      </c>
      <c r="AX126" s="1">
        <f t="shared" si="131"/>
        <v>8.79020006494293</v>
      </c>
    </row>
    <row r="127" s="1" customFormat="1" ht="16.8" spans="1:50">
      <c r="A127" s="6"/>
      <c r="B127" s="6"/>
      <c r="C127" s="8">
        <v>4</v>
      </c>
      <c r="D127" s="9">
        <v>-4.18306666666667</v>
      </c>
      <c r="E127" s="12">
        <f t="shared" si="132"/>
        <v>-5.82196774193548</v>
      </c>
      <c r="F127" s="8" t="s">
        <v>109</v>
      </c>
      <c r="G127" s="6">
        <v>5</v>
      </c>
      <c r="H127" s="11">
        <f t="shared" si="116"/>
        <v>-4.18306666666667</v>
      </c>
      <c r="I127" s="11">
        <f t="shared" si="117"/>
        <v>268.966933333333</v>
      </c>
      <c r="J127" s="11">
        <f t="shared" si="118"/>
        <v>0.0100101656977221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1.95257569980183</v>
      </c>
      <c r="O127" s="11">
        <f t="shared" si="133"/>
        <v>0.623987142094833</v>
      </c>
      <c r="P127" s="11">
        <f t="shared" si="121"/>
        <v>0.00624621468561732</v>
      </c>
      <c r="Q127" s="15">
        <f t="shared" si="122"/>
        <v>0.0016240158182605</v>
      </c>
      <c r="R127" s="11">
        <f t="shared" si="123"/>
        <v>0.1355172</v>
      </c>
      <c r="S127" s="16">
        <f t="shared" si="124"/>
        <v>0.0119838353969865</v>
      </c>
      <c r="T127" s="3">
        <v>0.01</v>
      </c>
      <c r="U127" s="17">
        <f t="shared" si="125"/>
        <v>0.000119838353969865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0.00560983835396987</v>
      </c>
      <c r="AU127" s="24">
        <f t="shared" si="129"/>
        <v>52.122</v>
      </c>
      <c r="AV127" s="1">
        <f t="shared" si="130"/>
        <v>0.26</v>
      </c>
      <c r="AW127" s="2">
        <f t="shared" si="134"/>
        <v>0.0166666666666667</v>
      </c>
      <c r="AX127" s="1">
        <f t="shared" si="131"/>
        <v>8.4892303790391</v>
      </c>
    </row>
    <row r="128" s="1" customFormat="1" ht="16.8" spans="1:50">
      <c r="A128" s="6"/>
      <c r="B128" s="6"/>
      <c r="C128" s="8">
        <v>5</v>
      </c>
      <c r="D128" s="9">
        <v>1.07809677419355</v>
      </c>
      <c r="E128" s="12">
        <f t="shared" si="132"/>
        <v>-4.18306666666667</v>
      </c>
      <c r="F128" s="8" t="s">
        <v>111</v>
      </c>
      <c r="G128" s="6">
        <v>6</v>
      </c>
      <c r="H128" s="11">
        <f t="shared" si="116"/>
        <v>1.07809677419355</v>
      </c>
      <c r="I128" s="11">
        <f t="shared" si="117"/>
        <v>274.228096774194</v>
      </c>
      <c r="J128" s="11">
        <f t="shared" si="118"/>
        <v>0.0200478974308025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1.13896092740922</v>
      </c>
      <c r="P128" s="11">
        <f t="shared" si="121"/>
        <v>0.0228337718503917</v>
      </c>
      <c r="Q128" s="15">
        <f t="shared" si="122"/>
        <v>0.00593678068110184</v>
      </c>
      <c r="R128" s="11">
        <f t="shared" si="123"/>
        <v>0.1355172</v>
      </c>
      <c r="S128" s="16">
        <f t="shared" si="124"/>
        <v>0.0438083186569811</v>
      </c>
      <c r="T128" s="3">
        <v>0.01</v>
      </c>
      <c r="U128" s="17">
        <f t="shared" si="125"/>
        <v>0.000438083186569811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0.00592808318656981</v>
      </c>
      <c r="AU128" s="24">
        <f t="shared" si="129"/>
        <v>52.122</v>
      </c>
      <c r="AV128" s="1">
        <f t="shared" si="130"/>
        <v>0.26</v>
      </c>
      <c r="AW128" s="2">
        <f t="shared" si="134"/>
        <v>0.0166666666666667</v>
      </c>
      <c r="AX128" s="1">
        <f t="shared" si="131"/>
        <v>8.9708224553897</v>
      </c>
    </row>
    <row r="129" s="1" customFormat="1" ht="16.8" spans="1:50">
      <c r="A129" s="6"/>
      <c r="B129" s="6"/>
      <c r="C129" s="8">
        <v>6</v>
      </c>
      <c r="D129" s="9">
        <v>6.42266666666667</v>
      </c>
      <c r="E129" s="12">
        <f t="shared" si="132"/>
        <v>1.07809677419355</v>
      </c>
      <c r="F129" s="8" t="s">
        <v>109</v>
      </c>
      <c r="G129" s="6">
        <v>7</v>
      </c>
      <c r="H129" s="11">
        <f t="shared" si="116"/>
        <v>6.42266666666667</v>
      </c>
      <c r="I129" s="11">
        <f t="shared" si="117"/>
        <v>279.572666666667</v>
      </c>
      <c r="J129" s="11">
        <f t="shared" si="118"/>
        <v>0.0395234068459288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1.63734715555882</v>
      </c>
      <c r="P129" s="11">
        <f t="shared" si="121"/>
        <v>0.0647135377771756</v>
      </c>
      <c r="Q129" s="15">
        <f t="shared" si="122"/>
        <v>0.0168255198220657</v>
      </c>
      <c r="R129" s="11">
        <f t="shared" si="123"/>
        <v>0.1355172</v>
      </c>
      <c r="S129" s="16">
        <f t="shared" si="124"/>
        <v>0.124157817768266</v>
      </c>
      <c r="T129" s="3">
        <v>0.01</v>
      </c>
      <c r="U129" s="17">
        <f t="shared" si="125"/>
        <v>0.00124157817768266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0.001</v>
      </c>
      <c r="AF129" s="3">
        <v>0.49</v>
      </c>
      <c r="AG129" s="17">
        <f t="shared" si="126"/>
        <v>0.00049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0.00673157817768266</v>
      </c>
      <c r="AU129" s="24">
        <f t="shared" si="129"/>
        <v>52.122</v>
      </c>
      <c r="AV129" s="1">
        <f t="shared" si="130"/>
        <v>0.26</v>
      </c>
      <c r="AW129" s="2">
        <f t="shared" si="134"/>
        <v>0.0166666666666667</v>
      </c>
      <c r="AX129" s="1">
        <f t="shared" si="131"/>
        <v>10.186731659464</v>
      </c>
    </row>
    <row r="130" s="1" customFormat="1" ht="16.8" spans="1:50">
      <c r="A130" s="6"/>
      <c r="B130" s="6"/>
      <c r="C130" s="8">
        <v>7</v>
      </c>
      <c r="D130" s="9">
        <v>9.00187096774193</v>
      </c>
      <c r="E130" s="12">
        <f t="shared" si="132"/>
        <v>6.42266666666667</v>
      </c>
      <c r="F130" s="8" t="s">
        <v>109</v>
      </c>
      <c r="G130" s="6">
        <v>8</v>
      </c>
      <c r="H130" s="11">
        <f t="shared" si="116"/>
        <v>9.00187096774193</v>
      </c>
      <c r="I130" s="11">
        <f t="shared" si="117"/>
        <v>282.151870967742</v>
      </c>
      <c r="J130" s="11">
        <f t="shared" si="118"/>
        <v>0.054339804752048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2.09385361778165</v>
      </c>
      <c r="P130" s="11">
        <f t="shared" si="121"/>
        <v>0.113779596769624</v>
      </c>
      <c r="Q130" s="15">
        <f t="shared" si="122"/>
        <v>0.0295826951601023</v>
      </c>
      <c r="R130" s="11">
        <f t="shared" si="123"/>
        <v>0.1355172</v>
      </c>
      <c r="S130" s="16">
        <f t="shared" si="124"/>
        <v>0.218294763765059</v>
      </c>
      <c r="T130" s="3">
        <v>0.01</v>
      </c>
      <c r="U130" s="17">
        <f t="shared" si="125"/>
        <v>0.00218294763765059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0.001</v>
      </c>
      <c r="AF130" s="3">
        <v>0.49</v>
      </c>
      <c r="AG130" s="17">
        <f t="shared" si="126"/>
        <v>0.00049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0.00767294763765059</v>
      </c>
      <c r="AU130" s="24">
        <f t="shared" si="129"/>
        <v>52.122</v>
      </c>
      <c r="AV130" s="1">
        <f t="shared" si="130"/>
        <v>0.26</v>
      </c>
      <c r="AW130" s="2">
        <f t="shared" si="134"/>
        <v>0.0166666666666667</v>
      </c>
      <c r="AX130" s="1">
        <f t="shared" si="131"/>
        <v>11.6112829055448</v>
      </c>
    </row>
    <row r="131" s="1" customFormat="1" ht="16.8" spans="1:50">
      <c r="A131" s="6"/>
      <c r="B131" s="6"/>
      <c r="C131" s="8">
        <v>8</v>
      </c>
      <c r="D131" s="9">
        <v>8.38754838709677</v>
      </c>
      <c r="E131" s="12">
        <f t="shared" si="132"/>
        <v>9.00187096774193</v>
      </c>
      <c r="F131" s="8" t="s">
        <v>109</v>
      </c>
      <c r="G131" s="6">
        <v>9</v>
      </c>
      <c r="H131" s="11">
        <f t="shared" si="116"/>
        <v>8.38754838709677</v>
      </c>
      <c r="I131" s="11">
        <f t="shared" si="117"/>
        <v>281.537548387097</v>
      </c>
      <c r="J131" s="11">
        <f t="shared" si="118"/>
        <v>0.0503982955587621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2.50129402101202</v>
      </c>
      <c r="P131" s="11">
        <f t="shared" si="121"/>
        <v>0.126060955350328</v>
      </c>
      <c r="Q131" s="15">
        <f t="shared" si="122"/>
        <v>0.0327758483910854</v>
      </c>
      <c r="R131" s="11">
        <f t="shared" si="123"/>
        <v>0.1355172</v>
      </c>
      <c r="S131" s="16">
        <f t="shared" si="124"/>
        <v>0.241857479280013</v>
      </c>
      <c r="T131" s="3">
        <v>0.01</v>
      </c>
      <c r="U131" s="17">
        <f t="shared" si="125"/>
        <v>0.00241857479280013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0.00790857479280013</v>
      </c>
      <c r="AU131" s="24">
        <f t="shared" si="129"/>
        <v>52.122</v>
      </c>
      <c r="AV131" s="1">
        <f t="shared" si="130"/>
        <v>0.26</v>
      </c>
      <c r="AW131" s="2">
        <f t="shared" si="134"/>
        <v>0.0166666666666667</v>
      </c>
      <c r="AX131" s="1">
        <f t="shared" si="131"/>
        <v>11.9678516830045</v>
      </c>
    </row>
    <row r="132" s="1" customFormat="1" ht="16.8" spans="1:50">
      <c r="A132" s="6"/>
      <c r="B132" s="6"/>
      <c r="C132" s="8">
        <v>9</v>
      </c>
      <c r="D132" s="9">
        <v>5.09506666666667</v>
      </c>
      <c r="E132" s="12">
        <f t="shared" si="132"/>
        <v>8.38754838709677</v>
      </c>
      <c r="F132" s="8" t="s">
        <v>109</v>
      </c>
      <c r="G132" s="6">
        <v>10</v>
      </c>
      <c r="H132" s="11">
        <f t="shared" si="116"/>
        <v>5.09506666666667</v>
      </c>
      <c r="I132" s="11">
        <f t="shared" si="117"/>
        <v>278.245066666667</v>
      </c>
      <c r="J132" s="11">
        <f t="shared" si="118"/>
        <v>0.0334723570250369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2.8964530656617</v>
      </c>
      <c r="P132" s="11">
        <f t="shared" si="121"/>
        <v>0.096951111120091</v>
      </c>
      <c r="Q132" s="15">
        <f t="shared" si="122"/>
        <v>0.0252072888912237</v>
      </c>
      <c r="R132" s="11">
        <f t="shared" si="123"/>
        <v>0.1355172</v>
      </c>
      <c r="S132" s="16">
        <f t="shared" si="124"/>
        <v>0.18600804098095</v>
      </c>
      <c r="T132" s="3">
        <v>0.01</v>
      </c>
      <c r="U132" s="17">
        <f t="shared" si="125"/>
        <v>0.0018600804098095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0.00735008040980951</v>
      </c>
      <c r="AU132" s="24">
        <f t="shared" si="129"/>
        <v>52.122</v>
      </c>
      <c r="AV132" s="1">
        <f t="shared" si="130"/>
        <v>0.26</v>
      </c>
      <c r="AW132" s="2">
        <f t="shared" si="134"/>
        <v>0.0166666666666667</v>
      </c>
      <c r="AX132" s="1">
        <f t="shared" si="131"/>
        <v>11.1226958721867</v>
      </c>
    </row>
    <row r="133" s="1" customFormat="1" ht="16.8" spans="1:50">
      <c r="A133" s="6"/>
      <c r="B133" s="6"/>
      <c r="C133" s="8">
        <v>10</v>
      </c>
      <c r="D133" s="9">
        <v>0.287645161290322</v>
      </c>
      <c r="E133" s="12">
        <f t="shared" si="132"/>
        <v>5.09506666666667</v>
      </c>
      <c r="F133" s="8" t="s">
        <v>109</v>
      </c>
      <c r="G133" s="6">
        <v>11</v>
      </c>
      <c r="H133" s="11">
        <f t="shared" si="116"/>
        <v>0.287645161290322</v>
      </c>
      <c r="I133" s="11">
        <f t="shared" si="117"/>
        <v>273.43764516129</v>
      </c>
      <c r="J133" s="11">
        <f t="shared" si="118"/>
        <v>0.0180922433035578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2.65952685681452</v>
      </c>
      <c r="O133" s="11">
        <f t="shared" si="133"/>
        <v>0.66119509772708</v>
      </c>
      <c r="P133" s="11">
        <f t="shared" si="121"/>
        <v>0.011962502579198</v>
      </c>
      <c r="Q133" s="15">
        <f t="shared" si="122"/>
        <v>0.00311025067059148</v>
      </c>
      <c r="R133" s="11">
        <f t="shared" si="123"/>
        <v>0.1355172</v>
      </c>
      <c r="S133" s="16">
        <f t="shared" si="124"/>
        <v>0.0229509661547868</v>
      </c>
      <c r="T133" s="3">
        <v>0.01</v>
      </c>
      <c r="U133" s="17">
        <f t="shared" si="125"/>
        <v>0.000229509661547868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0.00571950966154787</v>
      </c>
      <c r="AU133" s="24">
        <f t="shared" si="129"/>
        <v>52.122</v>
      </c>
      <c r="AV133" s="1">
        <f t="shared" si="130"/>
        <v>0.26</v>
      </c>
      <c r="AW133" s="2">
        <f t="shared" si="134"/>
        <v>0.0166666666666667</v>
      </c>
      <c r="AX133" s="1">
        <f t="shared" si="131"/>
        <v>8.65519327088272</v>
      </c>
    </row>
    <row r="134" s="1" customFormat="1" ht="16.8" spans="1:51">
      <c r="A134" s="6"/>
      <c r="B134" s="6"/>
      <c r="C134" s="8">
        <v>11</v>
      </c>
      <c r="D134" s="9">
        <v>-8.72296666666667</v>
      </c>
      <c r="E134" s="12">
        <f t="shared" si="132"/>
        <v>0.287645161290322</v>
      </c>
      <c r="F134" s="8" t="s">
        <v>111</v>
      </c>
      <c r="G134" s="6">
        <v>12</v>
      </c>
      <c r="H134" s="11">
        <f t="shared" si="116"/>
        <v>-8.72296666666667</v>
      </c>
      <c r="I134" s="11">
        <f t="shared" si="117"/>
        <v>264.427033333333</v>
      </c>
      <c r="J134" s="11">
        <f t="shared" si="118"/>
        <v>0.00537671718578419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1.17045259514788</v>
      </c>
      <c r="P134" s="11">
        <f t="shared" si="121"/>
        <v>0.00629319258347733</v>
      </c>
      <c r="Q134" s="15">
        <f t="shared" si="122"/>
        <v>0.0016362300717041</v>
      </c>
      <c r="R134" s="11">
        <f t="shared" si="123"/>
        <v>0.1355172</v>
      </c>
      <c r="S134" s="16">
        <f t="shared" si="124"/>
        <v>0.0120739660478825</v>
      </c>
      <c r="T134" s="3">
        <v>0.01</v>
      </c>
      <c r="U134" s="17">
        <f t="shared" si="125"/>
        <v>0.000120739660478825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0.00561073966047883</v>
      </c>
      <c r="AU134" s="24">
        <f t="shared" si="129"/>
        <v>52.122</v>
      </c>
      <c r="AV134" s="1">
        <f t="shared" si="130"/>
        <v>0.26</v>
      </c>
      <c r="AW134" s="2">
        <f t="shared" si="134"/>
        <v>0.0166666666666667</v>
      </c>
      <c r="AX134" s="1">
        <f t="shared" si="131"/>
        <v>8.49059430400697</v>
      </c>
      <c r="AY134" s="1">
        <f>SUM(AX123:AX134)</f>
        <v>113.583492470452</v>
      </c>
    </row>
    <row r="135" s="1" customFormat="1" ht="16.8" spans="1:46">
      <c r="A135" s="6"/>
      <c r="B135" s="6"/>
      <c r="C135" s="8">
        <v>12</v>
      </c>
      <c r="D135" s="9">
        <v>-13.9204516129032</v>
      </c>
      <c r="E135" s="12">
        <f t="shared" si="132"/>
        <v>-8.72296666666667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-11.2512580645161</v>
      </c>
      <c r="E139" s="8"/>
      <c r="F139" s="8"/>
      <c r="G139" s="6">
        <v>1</v>
      </c>
      <c r="H139" s="11">
        <f t="shared" ref="H139:H150" si="135">E140</f>
        <v>-11.2512580645161</v>
      </c>
      <c r="I139" s="11">
        <f t="shared" ref="I139:I150" si="136">H139+273.15</f>
        <v>261.898741935484</v>
      </c>
      <c r="J139" s="11">
        <f t="shared" ref="J139:J150" si="137">EXP(($C$18*(I139-$C$16))/($C$19*I139*$C$16))</f>
        <v>0.00376823773892192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0.00107281728427107</v>
      </c>
      <c r="Q139" s="15">
        <f t="shared" ref="Q139:Q150" si="141">P139*$B$125</f>
        <v>0.000278932493910478</v>
      </c>
      <c r="R139" s="11">
        <f t="shared" ref="R139:R150" si="142">L139*$B$125</f>
        <v>0.074022</v>
      </c>
      <c r="S139" s="16">
        <f t="shared" ref="S139:S150" si="143">Q139/R139</f>
        <v>0.00376823773892192</v>
      </c>
      <c r="T139" s="3">
        <v>0.01</v>
      </c>
      <c r="U139" s="17">
        <f t="shared" ref="U139:U150" si="144">S139*T139</f>
        <v>3.76823773892192e-5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0.00552768237738922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0.233333333333333</v>
      </c>
      <c r="AX139" s="1">
        <f t="shared" ref="AX139:AX150" si="150">AW139*10000*AV139*0.67*AU139*AT139</f>
        <v>63.96692640548</v>
      </c>
      <c r="AZ139" s="2">
        <f>$E$12/12</f>
        <v>0.0916666666666667</v>
      </c>
      <c r="BA139" s="1">
        <f t="shared" ref="BA139:BA150" si="151">AZ139*10000*AV139*0.67*AU139*AT139</f>
        <v>25.12986394501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-11.2521612903226</v>
      </c>
      <c r="E140" s="12">
        <f t="shared" ref="E140:E151" si="152">D139</f>
        <v>-11.2512580645161</v>
      </c>
      <c r="F140" s="8" t="s">
        <v>109</v>
      </c>
      <c r="G140" s="6">
        <v>2</v>
      </c>
      <c r="H140" s="11">
        <f t="shared" si="135"/>
        <v>-11.2521612903226</v>
      </c>
      <c r="I140" s="11">
        <f t="shared" si="136"/>
        <v>261.897838709677</v>
      </c>
      <c r="J140" s="11">
        <f t="shared" si="137"/>
        <v>0.00376775461646151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0.568327182715729</v>
      </c>
      <c r="P140" s="11">
        <f t="shared" si="140"/>
        <v>0.00214131736633775</v>
      </c>
      <c r="Q140" s="15">
        <f t="shared" si="141"/>
        <v>0.000556742515247815</v>
      </c>
      <c r="R140" s="11">
        <f t="shared" si="142"/>
        <v>0.074022</v>
      </c>
      <c r="S140" s="16">
        <f t="shared" si="143"/>
        <v>0.00752131143778627</v>
      </c>
      <c r="T140" s="3">
        <v>0.01</v>
      </c>
      <c r="U140" s="17">
        <f t="shared" si="144"/>
        <v>7.52131143778627e-5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0.00556521311437786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0.233333333333333</v>
      </c>
      <c r="AX140" s="1">
        <f t="shared" si="150"/>
        <v>64.4012360721707</v>
      </c>
      <c r="AZ140" s="2">
        <f t="shared" ref="AZ140:AZ150" si="155">$E$12/12</f>
        <v>0.0916666666666667</v>
      </c>
      <c r="BA140" s="1">
        <f t="shared" si="151"/>
        <v>25.3004855997814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-9.96442857142857</v>
      </c>
      <c r="E141" s="12">
        <f t="shared" si="152"/>
        <v>-11.2521612903226</v>
      </c>
      <c r="F141" s="8" t="s">
        <v>109</v>
      </c>
      <c r="G141" s="6">
        <v>3</v>
      </c>
      <c r="H141" s="11">
        <f t="shared" si="135"/>
        <v>-9.96442857142857</v>
      </c>
      <c r="I141" s="11">
        <f t="shared" si="136"/>
        <v>263.185571428571</v>
      </c>
      <c r="J141" s="11">
        <f t="shared" si="137"/>
        <v>0.00451942797964375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0.850885865349391</v>
      </c>
      <c r="P141" s="11">
        <f t="shared" si="140"/>
        <v>0.00384551738734342</v>
      </c>
      <c r="Q141" s="15">
        <f t="shared" si="141"/>
        <v>0.00099983452070929</v>
      </c>
      <c r="R141" s="11">
        <f t="shared" si="142"/>
        <v>0.074022</v>
      </c>
      <c r="S141" s="16">
        <f t="shared" si="143"/>
        <v>0.0135072616345045</v>
      </c>
      <c r="T141" s="3">
        <v>0.01</v>
      </c>
      <c r="U141" s="17">
        <f t="shared" si="144"/>
        <v>0.000135072616345045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0.00562507261634504</v>
      </c>
      <c r="AU141" s="24">
        <f t="shared" si="148"/>
        <v>28.47</v>
      </c>
      <c r="AV141" s="1">
        <f t="shared" si="149"/>
        <v>0.26</v>
      </c>
      <c r="AW141" s="2">
        <f t="shared" si="154"/>
        <v>0.233333333333333</v>
      </c>
      <c r="AX141" s="1">
        <f t="shared" si="150"/>
        <v>65.0939365740421</v>
      </c>
      <c r="AZ141" s="2">
        <f t="shared" si="155"/>
        <v>0.0916666666666667</v>
      </c>
      <c r="BA141" s="1">
        <f t="shared" si="151"/>
        <v>25.5726179398023</v>
      </c>
    </row>
    <row r="142" s="1" customFormat="1" ht="16.8" spans="1:53">
      <c r="A142" s="6"/>
      <c r="B142" s="6"/>
      <c r="C142" s="8">
        <v>3</v>
      </c>
      <c r="D142" s="9">
        <v>-5.82196774193548</v>
      </c>
      <c r="E142" s="12">
        <f t="shared" si="152"/>
        <v>-9.96442857142857</v>
      </c>
      <c r="F142" s="8" t="s">
        <v>109</v>
      </c>
      <c r="G142" s="6">
        <v>4</v>
      </c>
      <c r="H142" s="11">
        <f t="shared" si="135"/>
        <v>-5.82196774193548</v>
      </c>
      <c r="I142" s="11">
        <f t="shared" si="136"/>
        <v>267.328032258065</v>
      </c>
      <c r="J142" s="11">
        <f t="shared" si="137"/>
        <v>0.00801781945791558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1.13174034796205</v>
      </c>
      <c r="P142" s="11">
        <f t="shared" si="140"/>
        <v>0.00907408978319825</v>
      </c>
      <c r="Q142" s="15">
        <f t="shared" si="141"/>
        <v>0.00235926334363155</v>
      </c>
      <c r="R142" s="11">
        <f t="shared" si="142"/>
        <v>0.074022</v>
      </c>
      <c r="S142" s="16">
        <f t="shared" si="143"/>
        <v>0.0318724614794459</v>
      </c>
      <c r="T142" s="3">
        <v>0.01</v>
      </c>
      <c r="U142" s="17">
        <f t="shared" si="144"/>
        <v>0.000318724614794459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0.00580872461479446</v>
      </c>
      <c r="AU142" s="24">
        <f t="shared" si="148"/>
        <v>28.47</v>
      </c>
      <c r="AV142" s="1">
        <f t="shared" si="149"/>
        <v>0.26</v>
      </c>
      <c r="AW142" s="2">
        <f t="shared" si="154"/>
        <v>0.233333333333333</v>
      </c>
      <c r="AX142" s="1">
        <f t="shared" si="150"/>
        <v>67.2191769672106</v>
      </c>
      <c r="AZ142" s="2">
        <f t="shared" si="155"/>
        <v>0.0916666666666667</v>
      </c>
      <c r="BA142" s="1">
        <f t="shared" si="151"/>
        <v>26.407533808547</v>
      </c>
    </row>
    <row r="143" s="1" customFormat="1" ht="16.8" spans="1:53">
      <c r="A143" s="6"/>
      <c r="B143" s="6"/>
      <c r="C143" s="8">
        <v>4</v>
      </c>
      <c r="D143" s="9">
        <v>-4.18306666666667</v>
      </c>
      <c r="E143" s="12">
        <f t="shared" si="152"/>
        <v>-5.82196774193548</v>
      </c>
      <c r="F143" s="8" t="s">
        <v>109</v>
      </c>
      <c r="G143" s="6">
        <v>5</v>
      </c>
      <c r="H143" s="11">
        <f t="shared" si="135"/>
        <v>-4.18306666666667</v>
      </c>
      <c r="I143" s="11">
        <f t="shared" si="136"/>
        <v>268.966933333333</v>
      </c>
      <c r="J143" s="11">
        <f t="shared" si="137"/>
        <v>0.0100101656977221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1.06653294526991</v>
      </c>
      <c r="O143" s="11">
        <f t="shared" si="153"/>
        <v>0.340833312908942</v>
      </c>
      <c r="P143" s="11">
        <f t="shared" si="140"/>
        <v>0.00341179793752207</v>
      </c>
      <c r="Q143" s="15">
        <f t="shared" si="141"/>
        <v>0.000887067463755737</v>
      </c>
      <c r="R143" s="11">
        <f t="shared" si="142"/>
        <v>0.074022</v>
      </c>
      <c r="S143" s="16">
        <f t="shared" si="143"/>
        <v>0.0119838353969865</v>
      </c>
      <c r="T143" s="3">
        <v>0.01</v>
      </c>
      <c r="U143" s="17">
        <f t="shared" si="144"/>
        <v>0.000119838353969865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0.00560983835396987</v>
      </c>
      <c r="AU143" s="24">
        <f t="shared" si="148"/>
        <v>28.47</v>
      </c>
      <c r="AV143" s="1">
        <f t="shared" si="149"/>
        <v>0.26</v>
      </c>
      <c r="AW143" s="2">
        <f t="shared" si="154"/>
        <v>0.233333333333333</v>
      </c>
      <c r="AX143" s="1">
        <f t="shared" si="150"/>
        <v>64.9176440750048</v>
      </c>
      <c r="AZ143" s="2">
        <f t="shared" si="155"/>
        <v>0.0916666666666667</v>
      </c>
      <c r="BA143" s="1">
        <f t="shared" si="151"/>
        <v>25.5033601723233</v>
      </c>
    </row>
    <row r="144" s="1" customFormat="1" ht="16.8" spans="1:53">
      <c r="A144" s="6"/>
      <c r="B144" s="6"/>
      <c r="C144" s="8">
        <v>5</v>
      </c>
      <c r="D144" s="9">
        <v>1.07809677419355</v>
      </c>
      <c r="E144" s="12">
        <f t="shared" si="152"/>
        <v>-4.18306666666667</v>
      </c>
      <c r="F144" s="8" t="s">
        <v>111</v>
      </c>
      <c r="G144" s="6">
        <v>6</v>
      </c>
      <c r="H144" s="11">
        <f t="shared" si="135"/>
        <v>1.07809677419355</v>
      </c>
      <c r="I144" s="11">
        <f t="shared" si="136"/>
        <v>274.228096774194</v>
      </c>
      <c r="J144" s="11">
        <f t="shared" si="137"/>
        <v>0.0200478974308025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0.62212151497142</v>
      </c>
      <c r="P144" s="11">
        <f t="shared" si="140"/>
        <v>0.0124722283216425</v>
      </c>
      <c r="Q144" s="15">
        <f t="shared" si="141"/>
        <v>0.00324277936362706</v>
      </c>
      <c r="R144" s="11">
        <f t="shared" si="142"/>
        <v>0.074022</v>
      </c>
      <c r="S144" s="16">
        <f t="shared" si="143"/>
        <v>0.0438083186569811</v>
      </c>
      <c r="T144" s="3">
        <v>0.01</v>
      </c>
      <c r="U144" s="17">
        <f t="shared" si="144"/>
        <v>0.000438083186569811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0.00592808318656981</v>
      </c>
      <c r="AU144" s="24">
        <f t="shared" si="148"/>
        <v>28.47</v>
      </c>
      <c r="AV144" s="1">
        <f t="shared" si="149"/>
        <v>0.26</v>
      </c>
      <c r="AW144" s="2">
        <f t="shared" si="154"/>
        <v>0.233333333333333</v>
      </c>
      <c r="AX144" s="1">
        <f t="shared" si="150"/>
        <v>68.6004070118036</v>
      </c>
      <c r="AZ144" s="2">
        <f t="shared" si="155"/>
        <v>0.0916666666666667</v>
      </c>
      <c r="BA144" s="1">
        <f t="shared" si="151"/>
        <v>26.9501598974943</v>
      </c>
    </row>
    <row r="145" s="1" customFormat="1" ht="16.8" spans="1:53">
      <c r="A145" s="6"/>
      <c r="B145" s="6"/>
      <c r="C145" s="8">
        <v>6</v>
      </c>
      <c r="D145" s="9">
        <v>6.42266666666667</v>
      </c>
      <c r="E145" s="12">
        <f t="shared" si="152"/>
        <v>1.07809677419355</v>
      </c>
      <c r="F145" s="8" t="s">
        <v>109</v>
      </c>
      <c r="G145" s="6">
        <v>7</v>
      </c>
      <c r="H145" s="11">
        <f t="shared" si="135"/>
        <v>6.42266666666667</v>
      </c>
      <c r="I145" s="11">
        <f t="shared" si="136"/>
        <v>279.572666666667</v>
      </c>
      <c r="J145" s="11">
        <f t="shared" si="137"/>
        <v>0.0395234068459288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0.894349286649778</v>
      </c>
      <c r="P145" s="11">
        <f t="shared" si="140"/>
        <v>0.0353477307186253</v>
      </c>
      <c r="Q145" s="15">
        <f t="shared" si="141"/>
        <v>0.00919040998684259</v>
      </c>
      <c r="R145" s="11">
        <f t="shared" si="142"/>
        <v>0.074022</v>
      </c>
      <c r="S145" s="16">
        <f t="shared" si="143"/>
        <v>0.124157817768266</v>
      </c>
      <c r="T145" s="3">
        <v>0.01</v>
      </c>
      <c r="U145" s="17">
        <f t="shared" si="144"/>
        <v>0.00124157817768266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0.001</v>
      </c>
      <c r="AF145" s="3">
        <v>0.49</v>
      </c>
      <c r="AG145" s="17">
        <f t="shared" si="145"/>
        <v>0.00049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0.00673157817768266</v>
      </c>
      <c r="AU145" s="24">
        <f t="shared" si="148"/>
        <v>28.47</v>
      </c>
      <c r="AV145" s="1">
        <f t="shared" si="149"/>
        <v>0.26</v>
      </c>
      <c r="AW145" s="2">
        <f t="shared" si="154"/>
        <v>0.233333333333333</v>
      </c>
      <c r="AX145" s="1">
        <f t="shared" si="150"/>
        <v>77.8985362194306</v>
      </c>
      <c r="AZ145" s="2">
        <f t="shared" si="155"/>
        <v>0.0916666666666667</v>
      </c>
      <c r="BA145" s="1">
        <f t="shared" si="151"/>
        <v>30.6029963719192</v>
      </c>
    </row>
    <row r="146" s="1" customFormat="1" ht="16.8" spans="1:53">
      <c r="A146" s="6"/>
      <c r="B146" s="6"/>
      <c r="C146" s="8">
        <v>7</v>
      </c>
      <c r="D146" s="9">
        <v>9.00187096774193</v>
      </c>
      <c r="E146" s="12">
        <f t="shared" si="152"/>
        <v>6.42266666666667</v>
      </c>
      <c r="F146" s="8" t="s">
        <v>109</v>
      </c>
      <c r="G146" s="6">
        <v>8</v>
      </c>
      <c r="H146" s="11">
        <f t="shared" si="135"/>
        <v>9.00187096774193</v>
      </c>
      <c r="I146" s="11">
        <f t="shared" si="136"/>
        <v>282.151870967742</v>
      </c>
      <c r="J146" s="11">
        <f t="shared" si="137"/>
        <v>0.054339804752048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1.14370155593115</v>
      </c>
      <c r="P146" s="11">
        <f t="shared" si="140"/>
        <v>0.0621485192439123</v>
      </c>
      <c r="Q146" s="15">
        <f t="shared" si="141"/>
        <v>0.0161586150034172</v>
      </c>
      <c r="R146" s="11">
        <f t="shared" si="142"/>
        <v>0.074022</v>
      </c>
      <c r="S146" s="16">
        <f t="shared" si="143"/>
        <v>0.218294763765059</v>
      </c>
      <c r="T146" s="3">
        <v>0.01</v>
      </c>
      <c r="U146" s="17">
        <f t="shared" si="144"/>
        <v>0.00218294763765059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0.001</v>
      </c>
      <c r="AF146" s="3">
        <v>0.49</v>
      </c>
      <c r="AG146" s="17">
        <f t="shared" si="145"/>
        <v>0.00049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0.00767294763765059</v>
      </c>
      <c r="AU146" s="24">
        <f t="shared" si="148"/>
        <v>28.47</v>
      </c>
      <c r="AV146" s="1">
        <f t="shared" si="149"/>
        <v>0.26</v>
      </c>
      <c r="AW146" s="2">
        <f t="shared" si="154"/>
        <v>0.233333333333333</v>
      </c>
      <c r="AX146" s="1">
        <f t="shared" si="150"/>
        <v>88.7921633953422</v>
      </c>
      <c r="AZ146" s="2">
        <f t="shared" si="155"/>
        <v>0.0916666666666667</v>
      </c>
      <c r="BA146" s="1">
        <f t="shared" si="151"/>
        <v>34.8826356195987</v>
      </c>
    </row>
    <row r="147" s="1" customFormat="1" ht="16.8" spans="1:53">
      <c r="A147" s="6"/>
      <c r="B147" s="6"/>
      <c r="C147" s="8">
        <v>8</v>
      </c>
      <c r="D147" s="9">
        <v>8.38754838709677</v>
      </c>
      <c r="E147" s="12">
        <f t="shared" si="152"/>
        <v>9.00187096774193</v>
      </c>
      <c r="F147" s="8" t="s">
        <v>109</v>
      </c>
      <c r="G147" s="6">
        <v>9</v>
      </c>
      <c r="H147" s="11">
        <f t="shared" si="135"/>
        <v>8.38754838709677</v>
      </c>
      <c r="I147" s="11">
        <f t="shared" si="136"/>
        <v>281.537548387097</v>
      </c>
      <c r="J147" s="11">
        <f t="shared" si="137"/>
        <v>0.0503982955587621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1.36625303668724</v>
      </c>
      <c r="P147" s="11">
        <f t="shared" si="140"/>
        <v>0.0688568243510197</v>
      </c>
      <c r="Q147" s="15">
        <f t="shared" si="141"/>
        <v>0.0179027743312651</v>
      </c>
      <c r="R147" s="11">
        <f t="shared" si="142"/>
        <v>0.074022</v>
      </c>
      <c r="S147" s="16">
        <f t="shared" si="143"/>
        <v>0.241857479280013</v>
      </c>
      <c r="T147" s="3">
        <v>0.01</v>
      </c>
      <c r="U147" s="17">
        <f t="shared" si="144"/>
        <v>0.00241857479280013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0.00790857479280013</v>
      </c>
      <c r="AU147" s="24">
        <f t="shared" si="148"/>
        <v>28.47</v>
      </c>
      <c r="AV147" s="1">
        <f t="shared" si="149"/>
        <v>0.26</v>
      </c>
      <c r="AW147" s="2">
        <f t="shared" si="154"/>
        <v>0.233333333333333</v>
      </c>
      <c r="AX147" s="1">
        <f t="shared" si="150"/>
        <v>91.5188658112111</v>
      </c>
      <c r="AZ147" s="2">
        <f t="shared" si="155"/>
        <v>0.0916666666666667</v>
      </c>
      <c r="BA147" s="1">
        <f t="shared" si="151"/>
        <v>35.9538401401187</v>
      </c>
    </row>
    <row r="148" s="1" customFormat="1" ht="16.8" spans="1:53">
      <c r="A148" s="6"/>
      <c r="B148" s="6"/>
      <c r="C148" s="8">
        <v>9</v>
      </c>
      <c r="D148" s="9">
        <v>5.09506666666667</v>
      </c>
      <c r="E148" s="12">
        <f t="shared" si="152"/>
        <v>8.38754838709677</v>
      </c>
      <c r="F148" s="8" t="s">
        <v>109</v>
      </c>
      <c r="G148" s="6">
        <v>10</v>
      </c>
      <c r="H148" s="11">
        <f t="shared" si="135"/>
        <v>5.09506666666667</v>
      </c>
      <c r="I148" s="11">
        <f t="shared" si="136"/>
        <v>278.245066666667</v>
      </c>
      <c r="J148" s="11">
        <f t="shared" si="137"/>
        <v>0.0334723570250369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1.58209621233622</v>
      </c>
      <c r="P148" s="11">
        <f t="shared" si="140"/>
        <v>0.0529564892672766</v>
      </c>
      <c r="Q148" s="15">
        <f t="shared" si="141"/>
        <v>0.0137686872094919</v>
      </c>
      <c r="R148" s="11">
        <f t="shared" si="142"/>
        <v>0.074022</v>
      </c>
      <c r="S148" s="16">
        <f t="shared" si="143"/>
        <v>0.18600804098095</v>
      </c>
      <c r="T148" s="3">
        <v>0.01</v>
      </c>
      <c r="U148" s="17">
        <f t="shared" si="144"/>
        <v>0.0018600804098095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0.0073500804098095</v>
      </c>
      <c r="AU148" s="24">
        <f t="shared" si="148"/>
        <v>28.47</v>
      </c>
      <c r="AV148" s="1">
        <f t="shared" si="149"/>
        <v>0.26</v>
      </c>
      <c r="AW148" s="2">
        <f t="shared" si="154"/>
        <v>0.233333333333333</v>
      </c>
      <c r="AX148" s="1">
        <f t="shared" si="150"/>
        <v>85.055909610839</v>
      </c>
      <c r="AZ148" s="2">
        <f t="shared" si="155"/>
        <v>0.0916666666666667</v>
      </c>
      <c r="BA148" s="1">
        <f t="shared" si="151"/>
        <v>33.4148216328296</v>
      </c>
    </row>
    <row r="149" s="1" customFormat="1" ht="16.8" spans="1:53">
      <c r="A149" s="6"/>
      <c r="B149" s="6"/>
      <c r="C149" s="8">
        <v>10</v>
      </c>
      <c r="D149" s="9">
        <v>0.287645161290322</v>
      </c>
      <c r="E149" s="12">
        <f t="shared" si="152"/>
        <v>5.09506666666667</v>
      </c>
      <c r="F149" s="8" t="s">
        <v>109</v>
      </c>
      <c r="G149" s="6">
        <v>11</v>
      </c>
      <c r="H149" s="11">
        <f t="shared" si="135"/>
        <v>0.287645161290322</v>
      </c>
      <c r="I149" s="11">
        <f t="shared" si="136"/>
        <v>273.43764516129</v>
      </c>
      <c r="J149" s="11">
        <f t="shared" si="137"/>
        <v>0.0180922433035578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1.4526827369155</v>
      </c>
      <c r="O149" s="11">
        <f t="shared" si="153"/>
        <v>0.361156986153447</v>
      </c>
      <c r="P149" s="11">
        <f t="shared" si="140"/>
        <v>0.00653414006426781</v>
      </c>
      <c r="Q149" s="15">
        <f t="shared" si="141"/>
        <v>0.00169887641670963</v>
      </c>
      <c r="R149" s="11">
        <f t="shared" si="142"/>
        <v>0.074022</v>
      </c>
      <c r="S149" s="16">
        <f t="shared" si="143"/>
        <v>0.0229509661547868</v>
      </c>
      <c r="T149" s="3">
        <v>0.01</v>
      </c>
      <c r="U149" s="17">
        <f t="shared" si="144"/>
        <v>0.000229509661547868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0.00571950966154787</v>
      </c>
      <c r="AU149" s="24">
        <f t="shared" si="148"/>
        <v>28.47</v>
      </c>
      <c r="AV149" s="1">
        <f t="shared" si="149"/>
        <v>0.26</v>
      </c>
      <c r="AW149" s="2">
        <f t="shared" si="154"/>
        <v>0.233333333333333</v>
      </c>
      <c r="AX149" s="1">
        <f t="shared" si="150"/>
        <v>66.1867720714561</v>
      </c>
      <c r="AZ149" s="2">
        <f t="shared" si="155"/>
        <v>0.0916666666666667</v>
      </c>
      <c r="BA149" s="1">
        <f t="shared" si="151"/>
        <v>26.0019461709292</v>
      </c>
    </row>
    <row r="150" s="1" customFormat="1" ht="16.8" spans="1:54">
      <c r="A150" s="6"/>
      <c r="B150" s="6"/>
      <c r="C150" s="8">
        <v>11</v>
      </c>
      <c r="D150" s="9">
        <v>-8.72296666666667</v>
      </c>
      <c r="E150" s="12">
        <f t="shared" si="152"/>
        <v>0.287645161290322</v>
      </c>
      <c r="F150" s="8" t="s">
        <v>111</v>
      </c>
      <c r="G150" s="6">
        <v>12</v>
      </c>
      <c r="H150" s="11">
        <f t="shared" si="135"/>
        <v>-8.72296666666667</v>
      </c>
      <c r="I150" s="11">
        <f t="shared" si="136"/>
        <v>264.427033333333</v>
      </c>
      <c r="J150" s="11">
        <f t="shared" si="137"/>
        <v>0.00537671718578419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0.639322846089179</v>
      </c>
      <c r="P150" s="11">
        <f t="shared" si="140"/>
        <v>0.00343745813383215</v>
      </c>
      <c r="Q150" s="15">
        <f t="shared" si="141"/>
        <v>0.00089373911479636</v>
      </c>
      <c r="R150" s="11">
        <f t="shared" si="142"/>
        <v>0.074022</v>
      </c>
      <c r="S150" s="16">
        <f t="shared" si="143"/>
        <v>0.0120739660478825</v>
      </c>
      <c r="T150" s="3">
        <v>0.01</v>
      </c>
      <c r="U150" s="17">
        <f t="shared" si="144"/>
        <v>0.000120739660478825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0.00561073966047883</v>
      </c>
      <c r="AU150" s="24">
        <f t="shared" si="148"/>
        <v>28.47</v>
      </c>
      <c r="AV150" s="1">
        <f t="shared" si="149"/>
        <v>0.26</v>
      </c>
      <c r="AW150" s="2">
        <f t="shared" si="154"/>
        <v>0.233333333333333</v>
      </c>
      <c r="AX150" s="1">
        <f t="shared" si="150"/>
        <v>64.928074089465</v>
      </c>
      <c r="AY150" s="1">
        <f>SUM(AX139:AX150)</f>
        <v>868.579648303456</v>
      </c>
      <c r="AZ150" s="2">
        <f t="shared" si="155"/>
        <v>0.0916666666666667</v>
      </c>
      <c r="BA150" s="1">
        <f t="shared" si="151"/>
        <v>25.5074576780041</v>
      </c>
      <c r="BB150" s="1">
        <f>SUM(BA139:BA150)</f>
        <v>341.227718976358</v>
      </c>
    </row>
    <row r="151" s="1" customFormat="1" ht="16.8" spans="1:46">
      <c r="A151" s="6"/>
      <c r="B151" s="6"/>
      <c r="C151" s="8">
        <v>12</v>
      </c>
      <c r="D151" s="9">
        <v>-13.9204516129032</v>
      </c>
      <c r="E151" s="12">
        <f t="shared" si="152"/>
        <v>-8.72296666666667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X119" sqref="X119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9" width="8.88461538461539" style="1"/>
    <col min="30" max="30" width="10.2211538461538" style="1" customWidth="1"/>
    <col min="31" max="31" width="10" style="1"/>
    <col min="32" max="32" width="23.1153846153846" style="1" customWidth="1"/>
    <col min="33" max="33" width="14.3365384615385" style="1" customWidth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9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4.3365384615385" style="1"/>
    <col min="55" max="16384" width="8.8846153846153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1">
        <v>183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27.98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0.92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1043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220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1530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10.9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3.3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10" t="s">
        <v>56</v>
      </c>
      <c r="H16" s="10" t="s">
        <v>57</v>
      </c>
      <c r="I16" s="10">
        <f>(AV40+AV55+AV71+AV87+AV102+AY134+AY150+BB150+AG118)</f>
        <v>41972627.2628278</v>
      </c>
      <c r="J16" s="10" t="s">
        <v>35</v>
      </c>
      <c r="K16" s="10">
        <f>I16/(10000*1000)</f>
        <v>4.19726272628278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-3.32132258064516</v>
      </c>
      <c r="E29" s="8"/>
      <c r="F29" s="8"/>
      <c r="G29" s="6">
        <v>1</v>
      </c>
      <c r="H29" s="11">
        <f t="shared" ref="H29:H40" si="0">E30</f>
        <v>-3.32132258064516</v>
      </c>
      <c r="I29" s="11">
        <f t="shared" ref="I29:I40" si="1">H29+273.15</f>
        <v>269.828677419355</v>
      </c>
      <c r="J29" s="11">
        <f t="shared" ref="J29:J40" si="2">EXP(($C$18*(I29-$C$16))/($C$19*I29*$C$16))</f>
        <v>0.0112370264125508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0.0111629556801148</v>
      </c>
      <c r="Q29" s="15">
        <f t="shared" ref="Q29:Q40" si="6">P29*$B$31</f>
        <v>0.00145118423841492</v>
      </c>
      <c r="R29" s="11">
        <f t="shared" ref="R29:R40" si="7">L29*$B$31</f>
        <v>0.129143083333333</v>
      </c>
      <c r="S29" s="16">
        <f t="shared" ref="S29:S40" si="8">Q29/R29</f>
        <v>0.0112370264125509</v>
      </c>
      <c r="T29" s="3">
        <v>0.01</v>
      </c>
      <c r="U29" s="17">
        <f t="shared" ref="U29:U40" si="9">S29*T29</f>
        <v>0.000112370264125509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0.0220123702641255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2.33166666666667</v>
      </c>
      <c r="AU29" s="1">
        <f t="shared" ref="AU29:AU40" si="17">AT29*10000*AS29*0.67*AR29*AQ29</f>
        <v>4440.98419201697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-1.54929032258065</v>
      </c>
      <c r="E30" s="12">
        <f t="shared" ref="E30:E41" si="18">D29</f>
        <v>-3.32132258064516</v>
      </c>
      <c r="F30" s="8" t="s">
        <v>109</v>
      </c>
      <c r="G30" s="6">
        <v>2</v>
      </c>
      <c r="H30" s="11">
        <f t="shared" si="0"/>
        <v>-1.54929032258065</v>
      </c>
      <c r="I30" s="11">
        <f t="shared" si="1"/>
        <v>271.600709677419</v>
      </c>
      <c r="J30" s="11">
        <f t="shared" si="2"/>
        <v>0.0142199772237038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1.97565371098655</v>
      </c>
      <c r="P30" s="11">
        <f t="shared" si="5"/>
        <v>0.0280937507721546</v>
      </c>
      <c r="Q30" s="15">
        <f t="shared" si="6"/>
        <v>0.0036521876003801</v>
      </c>
      <c r="R30" s="11">
        <f t="shared" si="7"/>
        <v>0.129143083333333</v>
      </c>
      <c r="S30" s="16">
        <f t="shared" si="8"/>
        <v>0.028280164187759</v>
      </c>
      <c r="T30" s="3">
        <v>0.01</v>
      </c>
      <c r="U30" s="17">
        <f t="shared" si="9"/>
        <v>0.00028280164187759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0.0221828016418776</v>
      </c>
      <c r="AR30" s="24">
        <f t="shared" si="15"/>
        <v>99.3408333333333</v>
      </c>
      <c r="AS30" s="1">
        <f t="shared" si="16"/>
        <v>0.13</v>
      </c>
      <c r="AT30" s="2">
        <f>$E$4/12</f>
        <v>2.33166666666667</v>
      </c>
      <c r="AU30" s="1">
        <f t="shared" si="17"/>
        <v>4475.36863337149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4.34214285714286</v>
      </c>
      <c r="E31" s="12">
        <f t="shared" si="18"/>
        <v>-1.54929032258065</v>
      </c>
      <c r="F31" s="8" t="s">
        <v>109</v>
      </c>
      <c r="G31" s="6">
        <v>3</v>
      </c>
      <c r="H31" s="11">
        <f t="shared" si="0"/>
        <v>4.34214285714286</v>
      </c>
      <c r="I31" s="11">
        <f t="shared" si="1"/>
        <v>277.492142857143</v>
      </c>
      <c r="J31" s="11">
        <f t="shared" si="2"/>
        <v>0.0304404196872501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2.94096829354773</v>
      </c>
      <c r="P31" s="11">
        <f t="shared" si="5"/>
        <v>0.0895243091424887</v>
      </c>
      <c r="Q31" s="15">
        <f t="shared" si="6"/>
        <v>0.0116381601885235</v>
      </c>
      <c r="R31" s="11">
        <f t="shared" si="7"/>
        <v>0.129143083333333</v>
      </c>
      <c r="S31" s="16">
        <f t="shared" si="8"/>
        <v>0.0901183391950161</v>
      </c>
      <c r="T31" s="3">
        <v>0.01</v>
      </c>
      <c r="U31" s="17">
        <f t="shared" si="9"/>
        <v>0.000901183391950161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0.0228011833919502</v>
      </c>
      <c r="AR31" s="24">
        <f t="shared" si="15"/>
        <v>99.3408333333333</v>
      </c>
      <c r="AS31" s="1">
        <f t="shared" si="16"/>
        <v>0.13</v>
      </c>
      <c r="AT31" s="2">
        <f>$E$4/12</f>
        <v>2.33166666666667</v>
      </c>
      <c r="AU31" s="1">
        <f t="shared" si="17"/>
        <v>4600.12682813889</v>
      </c>
    </row>
    <row r="32" s="1" customFormat="1" ht="16.8" spans="1:47">
      <c r="A32" s="6"/>
      <c r="B32" s="6"/>
      <c r="C32" s="8">
        <v>3</v>
      </c>
      <c r="D32" s="9">
        <v>8.26538709677419</v>
      </c>
      <c r="E32" s="12">
        <f t="shared" si="18"/>
        <v>4.34214285714286</v>
      </c>
      <c r="F32" s="8" t="s">
        <v>109</v>
      </c>
      <c r="G32" s="6">
        <v>4</v>
      </c>
      <c r="H32" s="11">
        <f t="shared" si="0"/>
        <v>8.26538709677419</v>
      </c>
      <c r="I32" s="11">
        <f t="shared" si="1"/>
        <v>281.415387096774</v>
      </c>
      <c r="J32" s="11">
        <f t="shared" si="2"/>
        <v>0.0496473211725137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3.84485231773857</v>
      </c>
      <c r="P32" s="11">
        <f t="shared" si="5"/>
        <v>0.190886617879651</v>
      </c>
      <c r="Q32" s="15">
        <f t="shared" si="6"/>
        <v>0.0248152603243546</v>
      </c>
      <c r="R32" s="11">
        <f t="shared" si="7"/>
        <v>0.129143083333333</v>
      </c>
      <c r="S32" s="16">
        <f t="shared" si="8"/>
        <v>0.192153227906938</v>
      </c>
      <c r="T32" s="3">
        <v>0.01</v>
      </c>
      <c r="U32" s="17">
        <f t="shared" si="9"/>
        <v>0.00192153227906938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0.0238215322790694</v>
      </c>
      <c r="AR32" s="24">
        <f t="shared" si="15"/>
        <v>99.3408333333333</v>
      </c>
      <c r="AS32" s="1">
        <f t="shared" si="16"/>
        <v>0.13</v>
      </c>
      <c r="AT32" s="2">
        <f>$E$4/12</f>
        <v>2.33166666666667</v>
      </c>
      <c r="AU32" s="1">
        <f t="shared" si="17"/>
        <v>4805.9816826442</v>
      </c>
    </row>
    <row r="33" s="1" customFormat="1" ht="16.8" spans="1:47">
      <c r="A33" s="6"/>
      <c r="B33" s="6"/>
      <c r="C33" s="8">
        <v>4</v>
      </c>
      <c r="D33" s="9">
        <v>11.2205666666667</v>
      </c>
      <c r="E33" s="12">
        <f t="shared" si="18"/>
        <v>8.26538709677419</v>
      </c>
      <c r="F33" s="8" t="s">
        <v>109</v>
      </c>
      <c r="G33" s="6">
        <v>5</v>
      </c>
      <c r="H33" s="11">
        <f t="shared" si="0"/>
        <v>11.2205666666667</v>
      </c>
      <c r="I33" s="11">
        <f t="shared" si="1"/>
        <v>284.370566666667</v>
      </c>
      <c r="J33" s="11">
        <f t="shared" si="2"/>
        <v>0.0711294136459476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3.47126741486598</v>
      </c>
      <c r="O33" s="11">
        <f t="shared" si="19"/>
        <v>1.17610661832628</v>
      </c>
      <c r="P33" s="11">
        <f t="shared" si="5"/>
        <v>0.0836557741466665</v>
      </c>
      <c r="Q33" s="15">
        <f t="shared" si="6"/>
        <v>0.0108752506390666</v>
      </c>
      <c r="R33" s="11">
        <f t="shared" si="7"/>
        <v>0.129143083333333</v>
      </c>
      <c r="S33" s="16">
        <f t="shared" si="8"/>
        <v>0.0842108640924763</v>
      </c>
      <c r="T33" s="3">
        <v>0.01</v>
      </c>
      <c r="U33" s="17">
        <f t="shared" si="9"/>
        <v>0.000842108640924763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0.0227421086409248</v>
      </c>
      <c r="AR33" s="24">
        <f t="shared" si="15"/>
        <v>99.3408333333333</v>
      </c>
      <c r="AS33" s="1">
        <f t="shared" si="16"/>
        <v>0.13</v>
      </c>
      <c r="AT33" s="2">
        <f>$E$4/12</f>
        <v>2.33166666666667</v>
      </c>
      <c r="AU33" s="1">
        <f t="shared" si="17"/>
        <v>4588.20852800569</v>
      </c>
    </row>
    <row r="34" s="1" customFormat="1" ht="16.8" spans="1:47">
      <c r="A34" s="6"/>
      <c r="B34" s="6"/>
      <c r="C34" s="8">
        <v>5</v>
      </c>
      <c r="D34" s="9">
        <v>17.8756774193548</v>
      </c>
      <c r="E34" s="12">
        <f t="shared" si="18"/>
        <v>11.2205666666667</v>
      </c>
      <c r="F34" s="8" t="s">
        <v>111</v>
      </c>
      <c r="G34" s="6">
        <v>6</v>
      </c>
      <c r="H34" s="11">
        <f t="shared" si="0"/>
        <v>17.8756774193548</v>
      </c>
      <c r="I34" s="11">
        <f t="shared" si="1"/>
        <v>291.025677419355</v>
      </c>
      <c r="J34" s="11">
        <f t="shared" si="2"/>
        <v>0.155631173189502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2.08585917751295</v>
      </c>
      <c r="P34" s="11">
        <f t="shared" si="5"/>
        <v>0.32462471090443</v>
      </c>
      <c r="Q34" s="15">
        <f t="shared" si="6"/>
        <v>0.0422012124175759</v>
      </c>
      <c r="R34" s="11">
        <f t="shared" si="7"/>
        <v>0.129143083333333</v>
      </c>
      <c r="S34" s="16">
        <f t="shared" si="8"/>
        <v>0.326778727348872</v>
      </c>
      <c r="T34" s="3">
        <v>0.01</v>
      </c>
      <c r="U34" s="17">
        <f t="shared" si="9"/>
        <v>0.00326778727348872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0.0327177872734887</v>
      </c>
      <c r="AR34" s="24">
        <f t="shared" si="15"/>
        <v>99.3408333333333</v>
      </c>
      <c r="AS34" s="1">
        <f t="shared" si="16"/>
        <v>0.13</v>
      </c>
      <c r="AT34" s="2">
        <f>$E$4/12</f>
        <v>2.33166666666667</v>
      </c>
      <c r="AU34" s="1">
        <f t="shared" si="17"/>
        <v>6600.79647652201</v>
      </c>
    </row>
    <row r="35" s="1" customFormat="1" ht="16.8" spans="1:47">
      <c r="A35" s="6"/>
      <c r="B35" s="6"/>
      <c r="C35" s="8">
        <v>6</v>
      </c>
      <c r="D35" s="9">
        <v>22.1383</v>
      </c>
      <c r="E35" s="12">
        <f t="shared" si="18"/>
        <v>17.8756774193548</v>
      </c>
      <c r="F35" s="8" t="s">
        <v>109</v>
      </c>
      <c r="G35" s="6">
        <v>7</v>
      </c>
      <c r="H35" s="11">
        <f t="shared" si="0"/>
        <v>22.1383</v>
      </c>
      <c r="I35" s="11">
        <f t="shared" si="1"/>
        <v>295.2883</v>
      </c>
      <c r="J35" s="11">
        <f t="shared" si="2"/>
        <v>0.252258236033166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2.75464279994185</v>
      </c>
      <c r="P35" s="11">
        <f t="shared" si="5"/>
        <v>0.694881333614791</v>
      </c>
      <c r="Q35" s="15">
        <f t="shared" si="6"/>
        <v>0.0903345733699229</v>
      </c>
      <c r="R35" s="11">
        <f t="shared" si="7"/>
        <v>0.129143083333333</v>
      </c>
      <c r="S35" s="16">
        <f t="shared" si="8"/>
        <v>0.699492152721482</v>
      </c>
      <c r="T35" s="3">
        <v>0.01</v>
      </c>
      <c r="U35" s="17">
        <f t="shared" si="9"/>
        <v>0.00699492152721482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0.0364449215272148</v>
      </c>
      <c r="AR35" s="24">
        <f t="shared" si="15"/>
        <v>99.3408333333333</v>
      </c>
      <c r="AS35" s="1">
        <f t="shared" si="16"/>
        <v>0.13</v>
      </c>
      <c r="AT35" s="2">
        <f>$E$4/12</f>
        <v>2.33166666666667</v>
      </c>
      <c r="AU35" s="1">
        <f t="shared" si="17"/>
        <v>7352.7438635464</v>
      </c>
    </row>
    <row r="36" s="1" customFormat="1" ht="16.8" spans="1:47">
      <c r="A36" s="6"/>
      <c r="B36" s="6"/>
      <c r="C36" s="8">
        <v>7</v>
      </c>
      <c r="D36" s="9">
        <v>24.1162903225806</v>
      </c>
      <c r="E36" s="12">
        <f t="shared" si="18"/>
        <v>22.1383</v>
      </c>
      <c r="F36" s="8" t="s">
        <v>109</v>
      </c>
      <c r="G36" s="6">
        <v>8</v>
      </c>
      <c r="H36" s="11">
        <f t="shared" si="0"/>
        <v>24.1162903225806</v>
      </c>
      <c r="I36" s="11">
        <f t="shared" si="1"/>
        <v>297.266290322581</v>
      </c>
      <c r="J36" s="11">
        <f t="shared" si="2"/>
        <v>0.314146384063918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3.05316979966039</v>
      </c>
      <c r="P36" s="11">
        <f t="shared" si="5"/>
        <v>0.959142252496467</v>
      </c>
      <c r="Q36" s="15">
        <f t="shared" si="6"/>
        <v>0.124688492824541</v>
      </c>
      <c r="R36" s="11">
        <f t="shared" si="7"/>
        <v>0.129143083333333</v>
      </c>
      <c r="S36" s="16">
        <f t="shared" si="8"/>
        <v>0.965506549837482</v>
      </c>
      <c r="T36" s="3">
        <v>0.01</v>
      </c>
      <c r="U36" s="17">
        <f t="shared" si="9"/>
        <v>0.00965506549837482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0.0391050654983748</v>
      </c>
      <c r="AR36" s="24">
        <f t="shared" si="15"/>
        <v>99.3408333333333</v>
      </c>
      <c r="AS36" s="1">
        <f t="shared" si="16"/>
        <v>0.13</v>
      </c>
      <c r="AT36" s="2">
        <f>$E$4/12</f>
        <v>2.33166666666667</v>
      </c>
      <c r="AU36" s="1">
        <f t="shared" si="17"/>
        <v>7889.42651891968</v>
      </c>
    </row>
    <row r="37" s="1" customFormat="1" ht="16.8" spans="1:47">
      <c r="A37" s="6"/>
      <c r="B37" s="6"/>
      <c r="C37" s="8">
        <v>8</v>
      </c>
      <c r="D37" s="9">
        <v>21.817</v>
      </c>
      <c r="E37" s="12">
        <f t="shared" si="18"/>
        <v>24.1162903225806</v>
      </c>
      <c r="F37" s="8" t="s">
        <v>109</v>
      </c>
      <c r="G37" s="6">
        <v>9</v>
      </c>
      <c r="H37" s="11">
        <f t="shared" si="0"/>
        <v>21.817</v>
      </c>
      <c r="I37" s="11">
        <f t="shared" si="1"/>
        <v>294.967</v>
      </c>
      <c r="J37" s="11">
        <f t="shared" si="2"/>
        <v>0.24335852062187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3.08743588049726</v>
      </c>
      <c r="P37" s="11">
        <f t="shared" si="5"/>
        <v>0.751353828392694</v>
      </c>
      <c r="Q37" s="15">
        <f t="shared" si="6"/>
        <v>0.0976759976910503</v>
      </c>
      <c r="R37" s="11">
        <f t="shared" si="7"/>
        <v>0.129143083333333</v>
      </c>
      <c r="S37" s="16">
        <f t="shared" si="8"/>
        <v>0.756339365376134</v>
      </c>
      <c r="T37" s="3">
        <v>0.01</v>
      </c>
      <c r="U37" s="17">
        <f t="shared" si="9"/>
        <v>0.00756339365376134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0.0370133936537613</v>
      </c>
      <c r="AR37" s="24">
        <f t="shared" si="15"/>
        <v>99.3408333333333</v>
      </c>
      <c r="AS37" s="1">
        <f t="shared" si="16"/>
        <v>0.13</v>
      </c>
      <c r="AT37" s="2">
        <f>$E$4/12</f>
        <v>2.33166666666667</v>
      </c>
      <c r="AU37" s="1">
        <f t="shared" si="17"/>
        <v>7467.43281786177</v>
      </c>
    </row>
    <row r="38" s="1" customFormat="1" ht="16.8" spans="1:47">
      <c r="A38" s="6"/>
      <c r="B38" s="6"/>
      <c r="C38" s="8">
        <v>9</v>
      </c>
      <c r="D38" s="9">
        <v>18.7265333333333</v>
      </c>
      <c r="E38" s="12">
        <f t="shared" si="18"/>
        <v>21.817</v>
      </c>
      <c r="F38" s="8" t="s">
        <v>109</v>
      </c>
      <c r="G38" s="6">
        <v>10</v>
      </c>
      <c r="H38" s="11">
        <f t="shared" si="0"/>
        <v>18.7265333333333</v>
      </c>
      <c r="I38" s="11">
        <f t="shared" si="1"/>
        <v>291.876533333333</v>
      </c>
      <c r="J38" s="11">
        <f t="shared" si="2"/>
        <v>0.171574851593559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3.32949038543789</v>
      </c>
      <c r="P38" s="11">
        <f t="shared" si="5"/>
        <v>0.571256818763689</v>
      </c>
      <c r="Q38" s="15">
        <f t="shared" si="6"/>
        <v>0.0742633864392795</v>
      </c>
      <c r="R38" s="11">
        <f t="shared" si="7"/>
        <v>0.129143083333333</v>
      </c>
      <c r="S38" s="16">
        <f t="shared" si="8"/>
        <v>0.57504733914086</v>
      </c>
      <c r="T38" s="3">
        <v>0.01</v>
      </c>
      <c r="U38" s="17">
        <f t="shared" si="9"/>
        <v>0.0057504733914086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0.0352004733914086</v>
      </c>
      <c r="AR38" s="24">
        <f t="shared" si="15"/>
        <v>99.3408333333333</v>
      </c>
      <c r="AS38" s="1">
        <f t="shared" si="16"/>
        <v>0.13</v>
      </c>
      <c r="AT38" s="2">
        <f>$E$4/12</f>
        <v>2.33166666666667</v>
      </c>
      <c r="AU38" s="1">
        <f t="shared" si="17"/>
        <v>7101.67710278473</v>
      </c>
    </row>
    <row r="39" s="1" customFormat="1" ht="16.8" spans="1:47">
      <c r="A39" s="6"/>
      <c r="B39" s="6"/>
      <c r="C39" s="8">
        <v>10</v>
      </c>
      <c r="D39" s="9">
        <v>10.4783225806452</v>
      </c>
      <c r="E39" s="12">
        <f t="shared" si="18"/>
        <v>18.7265333333333</v>
      </c>
      <c r="F39" s="8" t="s">
        <v>109</v>
      </c>
      <c r="G39" s="6">
        <v>11</v>
      </c>
      <c r="H39" s="11">
        <f t="shared" si="0"/>
        <v>10.4783225806452</v>
      </c>
      <c r="I39" s="11">
        <f t="shared" si="1"/>
        <v>283.628322580645</v>
      </c>
      <c r="J39" s="11">
        <f t="shared" si="2"/>
        <v>0.0650331256283573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2.6203218883405</v>
      </c>
      <c r="O39" s="11">
        <f t="shared" si="19"/>
        <v>1.13132001166704</v>
      </c>
      <c r="P39" s="11">
        <f t="shared" si="5"/>
        <v>0.0735732764446174</v>
      </c>
      <c r="Q39" s="15">
        <f t="shared" si="6"/>
        <v>0.00956452593780026</v>
      </c>
      <c r="R39" s="11">
        <f t="shared" si="7"/>
        <v>0.129143083333333</v>
      </c>
      <c r="S39" s="16">
        <f t="shared" si="8"/>
        <v>0.0740614649343096</v>
      </c>
      <c r="T39" s="3">
        <v>0.01</v>
      </c>
      <c r="U39" s="17">
        <f t="shared" si="9"/>
        <v>0.000740614649343096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0.0226406146493431</v>
      </c>
      <c r="AR39" s="24">
        <f t="shared" si="15"/>
        <v>99.3408333333333</v>
      </c>
      <c r="AS39" s="1">
        <f t="shared" si="16"/>
        <v>0.13</v>
      </c>
      <c r="AT39" s="2">
        <f>$E$4/12</f>
        <v>2.33166666666667</v>
      </c>
      <c r="AU39" s="1">
        <f t="shared" si="17"/>
        <v>4567.73216826839</v>
      </c>
    </row>
    <row r="40" s="1" customFormat="1" ht="16.8" spans="1:48">
      <c r="A40" s="6"/>
      <c r="B40" s="6"/>
      <c r="C40" s="8">
        <v>11</v>
      </c>
      <c r="D40" s="9">
        <v>4.28406666666667</v>
      </c>
      <c r="E40" s="12">
        <f t="shared" si="18"/>
        <v>10.4783225806452</v>
      </c>
      <c r="F40" s="8" t="s">
        <v>111</v>
      </c>
      <c r="G40" s="6">
        <v>12</v>
      </c>
      <c r="H40" s="11">
        <f t="shared" si="0"/>
        <v>4.28406666666667</v>
      </c>
      <c r="I40" s="11">
        <f t="shared" si="1"/>
        <v>277.434066666667</v>
      </c>
      <c r="J40" s="11">
        <f t="shared" si="2"/>
        <v>0.0302176479816252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2.05115506855576</v>
      </c>
      <c r="P40" s="11">
        <f t="shared" si="5"/>
        <v>0.0619810818173443</v>
      </c>
      <c r="Q40" s="15">
        <f t="shared" si="6"/>
        <v>0.00805754063625476</v>
      </c>
      <c r="R40" s="11">
        <f t="shared" si="7"/>
        <v>0.129143083333333</v>
      </c>
      <c r="S40" s="16">
        <f t="shared" si="8"/>
        <v>0.0623923514003249</v>
      </c>
      <c r="T40" s="3">
        <v>0.01</v>
      </c>
      <c r="U40" s="17">
        <f t="shared" si="9"/>
        <v>0.000623923514003249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0.0225239235140032</v>
      </c>
      <c r="AR40" s="24">
        <f t="shared" si="15"/>
        <v>99.3408333333333</v>
      </c>
      <c r="AS40" s="1">
        <f t="shared" si="16"/>
        <v>0.13</v>
      </c>
      <c r="AT40" s="2">
        <f>$E$4/12</f>
        <v>2.33166666666667</v>
      </c>
      <c r="AU40" s="1">
        <f t="shared" si="17"/>
        <v>4544.18979272343</v>
      </c>
      <c r="AV40" s="1">
        <f>SUM(AU29:AU40)</f>
        <v>68434.6686048037</v>
      </c>
    </row>
    <row r="41" s="1" customFormat="1" ht="16.8" spans="1:46">
      <c r="A41" s="6"/>
      <c r="B41" s="6"/>
      <c r="C41" s="8">
        <v>12</v>
      </c>
      <c r="D41" s="9">
        <v>-0.0518387096774195</v>
      </c>
      <c r="E41" s="12">
        <f t="shared" si="18"/>
        <v>4.28406666666667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-3.32132258064516</v>
      </c>
      <c r="E44" s="8"/>
      <c r="F44" s="8"/>
      <c r="G44" s="6">
        <v>1</v>
      </c>
      <c r="H44" s="11">
        <f t="shared" ref="H44:H55" si="20">E45</f>
        <v>-3.32132258064516</v>
      </c>
      <c r="I44" s="11">
        <f t="shared" ref="I44:I55" si="21">H44+273.15</f>
        <v>269.828677419355</v>
      </c>
      <c r="J44" s="11">
        <f t="shared" ref="J44:J55" si="22">EXP(($C$18*(I44-$C$16))/($C$19*I44*$C$16))</f>
        <v>0.0112370264125508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0.0100152151665255</v>
      </c>
      <c r="Q44" s="15">
        <f t="shared" ref="Q44:Q55" si="26">P44*$B$46</f>
        <v>0.00130197797164832</v>
      </c>
      <c r="R44" s="11">
        <f t="shared" ref="R44:R55" si="27">L44*$B$46</f>
        <v>0.115864991666667</v>
      </c>
      <c r="S44" s="16">
        <f t="shared" ref="S44:S55" si="28">Q44/R44</f>
        <v>0.0112370264125508</v>
      </c>
      <c r="T44" s="3">
        <v>0.01</v>
      </c>
      <c r="U44" s="17">
        <f t="shared" ref="U44:U55" si="29">S44*T44</f>
        <v>0.000112370264125508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0.0192123702641255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15.25</v>
      </c>
      <c r="AU44" s="1">
        <f t="shared" ref="AU44:AU55" si="37">AT44*10000*AS44*0.67*AR44*AQ44</f>
        <v>22744.5751492178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-1.54929032258065</v>
      </c>
      <c r="E45" s="12">
        <f t="shared" ref="E45:E56" si="38">D44</f>
        <v>-3.32132258064516</v>
      </c>
      <c r="F45" s="8" t="s">
        <v>109</v>
      </c>
      <c r="G45" s="6">
        <v>2</v>
      </c>
      <c r="H45" s="11">
        <f t="shared" si="20"/>
        <v>-1.54929032258065</v>
      </c>
      <c r="I45" s="11">
        <f t="shared" si="21"/>
        <v>271.600709677419</v>
      </c>
      <c r="J45" s="11">
        <f t="shared" si="22"/>
        <v>0.0142199772237038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1.77252311816681</v>
      </c>
      <c r="P45" s="11">
        <f t="shared" si="25"/>
        <v>0.0252052383688204</v>
      </c>
      <c r="Q45" s="15">
        <f t="shared" si="26"/>
        <v>0.00327668098794666</v>
      </c>
      <c r="R45" s="11">
        <f t="shared" si="27"/>
        <v>0.115864991666667</v>
      </c>
      <c r="S45" s="16">
        <f t="shared" si="28"/>
        <v>0.0282801641877589</v>
      </c>
      <c r="T45" s="3">
        <v>0.01</v>
      </c>
      <c r="U45" s="17">
        <f t="shared" si="29"/>
        <v>0.000282801641877589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0.0193828016418776</v>
      </c>
      <c r="AR45" s="24">
        <f t="shared" si="35"/>
        <v>89.1269166666667</v>
      </c>
      <c r="AS45" s="1">
        <f t="shared" si="36"/>
        <v>0.13</v>
      </c>
      <c r="AT45" s="2">
        <f>$E$3/12</f>
        <v>15.25</v>
      </c>
      <c r="AU45" s="1">
        <f t="shared" si="37"/>
        <v>22946.340429908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4.34214285714286</v>
      </c>
      <c r="E46" s="12">
        <f t="shared" si="38"/>
        <v>-1.54929032258065</v>
      </c>
      <c r="F46" s="8" t="s">
        <v>109</v>
      </c>
      <c r="G46" s="6">
        <v>3</v>
      </c>
      <c r="H46" s="11">
        <f t="shared" si="20"/>
        <v>4.34214285714286</v>
      </c>
      <c r="I46" s="11">
        <f t="shared" si="21"/>
        <v>277.492142857143</v>
      </c>
      <c r="J46" s="11">
        <f t="shared" si="22"/>
        <v>0.0304404196872501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2.63858704646465</v>
      </c>
      <c r="P46" s="11">
        <f t="shared" si="25"/>
        <v>0.0803196970757258</v>
      </c>
      <c r="Q46" s="15">
        <f t="shared" si="26"/>
        <v>0.0104415606198444</v>
      </c>
      <c r="R46" s="11">
        <f t="shared" si="27"/>
        <v>0.115864991666667</v>
      </c>
      <c r="S46" s="16">
        <f t="shared" si="28"/>
        <v>0.0901183391950156</v>
      </c>
      <c r="T46" s="3">
        <v>0.01</v>
      </c>
      <c r="U46" s="17">
        <f t="shared" si="29"/>
        <v>0.000901183391950157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0.0200011833919502</v>
      </c>
      <c r="AR46" s="24">
        <f t="shared" si="35"/>
        <v>89.1269166666667</v>
      </c>
      <c r="AS46" s="1">
        <f t="shared" si="36"/>
        <v>0.13</v>
      </c>
      <c r="AT46" s="2">
        <f>$E$3/12</f>
        <v>15.25</v>
      </c>
      <c r="AU46" s="1">
        <f t="shared" si="37"/>
        <v>23678.4120062972</v>
      </c>
    </row>
    <row r="47" s="1" customFormat="1" ht="16.8" spans="1:47">
      <c r="A47" s="6"/>
      <c r="B47" s="6"/>
      <c r="C47" s="8">
        <v>3</v>
      </c>
      <c r="D47" s="9">
        <v>8.26538709677419</v>
      </c>
      <c r="E47" s="12">
        <f t="shared" si="38"/>
        <v>4.34214285714286</v>
      </c>
      <c r="F47" s="8" t="s">
        <v>109</v>
      </c>
      <c r="G47" s="6">
        <v>4</v>
      </c>
      <c r="H47" s="11">
        <f t="shared" si="20"/>
        <v>8.26538709677419</v>
      </c>
      <c r="I47" s="11">
        <f t="shared" si="21"/>
        <v>281.415387096774</v>
      </c>
      <c r="J47" s="11">
        <f t="shared" si="22"/>
        <v>0.0496473211725137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3.4495365160556</v>
      </c>
      <c r="P47" s="11">
        <f t="shared" si="25"/>
        <v>0.171260247308926</v>
      </c>
      <c r="Q47" s="15">
        <f t="shared" si="26"/>
        <v>0.0222638321501604</v>
      </c>
      <c r="R47" s="11">
        <f t="shared" si="27"/>
        <v>0.115864991666667</v>
      </c>
      <c r="S47" s="16">
        <f t="shared" si="28"/>
        <v>0.192153227906937</v>
      </c>
      <c r="T47" s="3">
        <v>0.01</v>
      </c>
      <c r="U47" s="17">
        <f t="shared" si="29"/>
        <v>0.00192153227906937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0.0210215322790694</v>
      </c>
      <c r="AR47" s="24">
        <f t="shared" si="35"/>
        <v>89.1269166666667</v>
      </c>
      <c r="AS47" s="1">
        <f t="shared" si="36"/>
        <v>0.13</v>
      </c>
      <c r="AT47" s="2">
        <f>$E$3/12</f>
        <v>15.25</v>
      </c>
      <c r="AU47" s="1">
        <f t="shared" si="37"/>
        <v>24886.3525999072</v>
      </c>
    </row>
    <row r="48" s="1" customFormat="1" ht="16.8" spans="1:47">
      <c r="A48" s="6"/>
      <c r="B48" s="6"/>
      <c r="C48" s="8">
        <v>4</v>
      </c>
      <c r="D48" s="9">
        <v>11.2205666666667</v>
      </c>
      <c r="E48" s="12">
        <f t="shared" si="38"/>
        <v>8.26538709677419</v>
      </c>
      <c r="F48" s="8" t="s">
        <v>109</v>
      </c>
      <c r="G48" s="6">
        <v>5</v>
      </c>
      <c r="H48" s="11">
        <f t="shared" si="20"/>
        <v>11.2205666666667</v>
      </c>
      <c r="I48" s="11">
        <f t="shared" si="21"/>
        <v>284.370566666667</v>
      </c>
      <c r="J48" s="11">
        <f t="shared" si="22"/>
        <v>0.0711294136459476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3.11436245530934</v>
      </c>
      <c r="O48" s="11">
        <f t="shared" si="39"/>
        <v>1.055182980104</v>
      </c>
      <c r="P48" s="11">
        <f t="shared" si="25"/>
        <v>0.0750545466639811</v>
      </c>
      <c r="Q48" s="15">
        <f t="shared" si="26"/>
        <v>0.00975709106631754</v>
      </c>
      <c r="R48" s="11">
        <f t="shared" si="27"/>
        <v>0.115864991666667</v>
      </c>
      <c r="S48" s="16">
        <f t="shared" si="28"/>
        <v>0.0842108640924758</v>
      </c>
      <c r="T48" s="3">
        <v>0.01</v>
      </c>
      <c r="U48" s="17">
        <f t="shared" si="29"/>
        <v>0.000842108640924758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0.0199421086409248</v>
      </c>
      <c r="AR48" s="24">
        <f t="shared" si="35"/>
        <v>89.1269166666667</v>
      </c>
      <c r="AS48" s="1">
        <f t="shared" si="36"/>
        <v>0.13</v>
      </c>
      <c r="AT48" s="2">
        <f>$E$3/12</f>
        <v>15.25</v>
      </c>
      <c r="AU48" s="1">
        <f t="shared" si="37"/>
        <v>23608.4763296656</v>
      </c>
    </row>
    <row r="49" s="1" customFormat="1" ht="16.8" spans="1:47">
      <c r="A49" s="6"/>
      <c r="B49" s="6"/>
      <c r="C49" s="8">
        <v>5</v>
      </c>
      <c r="D49" s="9">
        <v>17.8756774193548</v>
      </c>
      <c r="E49" s="12">
        <f t="shared" si="38"/>
        <v>11.2205666666667</v>
      </c>
      <c r="F49" s="8" t="s">
        <v>111</v>
      </c>
      <c r="G49" s="6">
        <v>6</v>
      </c>
      <c r="H49" s="11">
        <f t="shared" si="20"/>
        <v>17.8756774193548</v>
      </c>
      <c r="I49" s="11">
        <f t="shared" si="21"/>
        <v>291.025677419355</v>
      </c>
      <c r="J49" s="11">
        <f t="shared" si="22"/>
        <v>0.155631173189502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1.87139760010669</v>
      </c>
      <c r="P49" s="11">
        <f t="shared" si="25"/>
        <v>0.291247804008623</v>
      </c>
      <c r="Q49" s="15">
        <f t="shared" si="26"/>
        <v>0.037862214521121</v>
      </c>
      <c r="R49" s="11">
        <f t="shared" si="27"/>
        <v>0.115864991666667</v>
      </c>
      <c r="S49" s="16">
        <f t="shared" si="28"/>
        <v>0.326778727348871</v>
      </c>
      <c r="T49" s="3">
        <v>0.01</v>
      </c>
      <c r="U49" s="17">
        <f t="shared" si="29"/>
        <v>0.00326778727348871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0.0313177872734887</v>
      </c>
      <c r="AR49" s="24">
        <f t="shared" si="35"/>
        <v>89.1269166666667</v>
      </c>
      <c r="AS49" s="1">
        <f t="shared" si="36"/>
        <v>0.13</v>
      </c>
      <c r="AT49" s="2">
        <f>$E$3/12</f>
        <v>15.25</v>
      </c>
      <c r="AU49" s="1">
        <f t="shared" si="37"/>
        <v>37075.5797622299</v>
      </c>
    </row>
    <row r="50" s="1" customFormat="1" ht="16.8" spans="1:47">
      <c r="A50" s="6"/>
      <c r="B50" s="6"/>
      <c r="C50" s="8">
        <v>6</v>
      </c>
      <c r="D50" s="9">
        <v>22.1383</v>
      </c>
      <c r="E50" s="12">
        <f t="shared" si="38"/>
        <v>17.8756774193548</v>
      </c>
      <c r="F50" s="8" t="s">
        <v>109</v>
      </c>
      <c r="G50" s="6">
        <v>7</v>
      </c>
      <c r="H50" s="11">
        <f t="shared" si="20"/>
        <v>22.1383</v>
      </c>
      <c r="I50" s="11">
        <f t="shared" si="21"/>
        <v>295.2883</v>
      </c>
      <c r="J50" s="11">
        <f t="shared" si="22"/>
        <v>0.252258236033166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2.47141896276473</v>
      </c>
      <c r="P50" s="11">
        <f t="shared" si="25"/>
        <v>0.623435788045947</v>
      </c>
      <c r="Q50" s="15">
        <f t="shared" si="26"/>
        <v>0.0810466524459731</v>
      </c>
      <c r="R50" s="11">
        <f t="shared" si="27"/>
        <v>0.115864991666667</v>
      </c>
      <c r="S50" s="16">
        <f t="shared" si="28"/>
        <v>0.699492152721479</v>
      </c>
      <c r="T50" s="3">
        <v>0.01</v>
      </c>
      <c r="U50" s="17">
        <f t="shared" si="29"/>
        <v>0.00699492152721479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0.0350449215272148</v>
      </c>
      <c r="AR50" s="24">
        <f t="shared" si="35"/>
        <v>89.1269166666667</v>
      </c>
      <c r="AS50" s="1">
        <f t="shared" si="36"/>
        <v>0.13</v>
      </c>
      <c r="AT50" s="2">
        <f>$E$3/12</f>
        <v>15.25</v>
      </c>
      <c r="AU50" s="1">
        <f t="shared" si="37"/>
        <v>41487.9497072017</v>
      </c>
    </row>
    <row r="51" s="1" customFormat="1" ht="16.8" spans="1:47">
      <c r="A51" s="6"/>
      <c r="B51" s="6"/>
      <c r="C51" s="8">
        <v>7</v>
      </c>
      <c r="D51" s="9">
        <v>24.1162903225806</v>
      </c>
      <c r="E51" s="12">
        <f t="shared" si="38"/>
        <v>22.1383</v>
      </c>
      <c r="F51" s="8" t="s">
        <v>109</v>
      </c>
      <c r="G51" s="6">
        <v>8</v>
      </c>
      <c r="H51" s="11">
        <f t="shared" si="20"/>
        <v>24.1162903225806</v>
      </c>
      <c r="I51" s="11">
        <f t="shared" si="21"/>
        <v>297.266290322581</v>
      </c>
      <c r="J51" s="11">
        <f t="shared" si="22"/>
        <v>0.314146384063918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2.73925234138545</v>
      </c>
      <c r="P51" s="11">
        <f t="shared" si="25"/>
        <v>0.860526218084859</v>
      </c>
      <c r="Q51" s="15">
        <f t="shared" si="26"/>
        <v>0.111868408351032</v>
      </c>
      <c r="R51" s="11">
        <f t="shared" si="27"/>
        <v>0.115864991666667</v>
      </c>
      <c r="S51" s="16">
        <f t="shared" si="28"/>
        <v>0.965506549837477</v>
      </c>
      <c r="T51" s="3">
        <v>0.01</v>
      </c>
      <c r="U51" s="17">
        <f t="shared" si="29"/>
        <v>0.00965506549837477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0.0377050654983748</v>
      </c>
      <c r="AR51" s="24">
        <f t="shared" si="35"/>
        <v>89.1269166666667</v>
      </c>
      <c r="AS51" s="1">
        <f t="shared" si="36"/>
        <v>0.13</v>
      </c>
      <c r="AT51" s="2">
        <f>$E$3/12</f>
        <v>15.25</v>
      </c>
      <c r="AU51" s="1">
        <f t="shared" si="37"/>
        <v>44637.162616801</v>
      </c>
    </row>
    <row r="52" s="1" customFormat="1" ht="16.8" spans="1:47">
      <c r="A52" s="6"/>
      <c r="B52" s="6"/>
      <c r="C52" s="8">
        <v>8</v>
      </c>
      <c r="D52" s="9">
        <v>21.817</v>
      </c>
      <c r="E52" s="12">
        <f t="shared" si="38"/>
        <v>24.1162903225806</v>
      </c>
      <c r="F52" s="8" t="s">
        <v>109</v>
      </c>
      <c r="G52" s="6">
        <v>9</v>
      </c>
      <c r="H52" s="11">
        <f t="shared" si="20"/>
        <v>21.817</v>
      </c>
      <c r="I52" s="11">
        <f t="shared" si="21"/>
        <v>294.967</v>
      </c>
      <c r="J52" s="11">
        <f t="shared" si="22"/>
        <v>0.24335852062187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2.76999528996726</v>
      </c>
      <c r="P52" s="11">
        <f t="shared" si="25"/>
        <v>0.674101955895981</v>
      </c>
      <c r="Q52" s="15">
        <f t="shared" si="26"/>
        <v>0.0876332542664775</v>
      </c>
      <c r="R52" s="11">
        <f t="shared" si="27"/>
        <v>0.115864991666667</v>
      </c>
      <c r="S52" s="16">
        <f t="shared" si="28"/>
        <v>0.75633936537613</v>
      </c>
      <c r="T52" s="3">
        <v>0.01</v>
      </c>
      <c r="U52" s="17">
        <f t="shared" si="29"/>
        <v>0.0075633936537613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0.0356133936537613</v>
      </c>
      <c r="AR52" s="24">
        <f t="shared" si="35"/>
        <v>89.1269166666667</v>
      </c>
      <c r="AS52" s="1">
        <f t="shared" si="36"/>
        <v>0.13</v>
      </c>
      <c r="AT52" s="2">
        <f>$E$3/12</f>
        <v>15.25</v>
      </c>
      <c r="AU52" s="1">
        <f t="shared" si="37"/>
        <v>42160.9357482117</v>
      </c>
    </row>
    <row r="53" s="1" customFormat="1" ht="16.8" spans="1:47">
      <c r="A53" s="6"/>
      <c r="B53" s="6"/>
      <c r="C53" s="8">
        <v>9</v>
      </c>
      <c r="D53" s="9">
        <v>18.7265333333333</v>
      </c>
      <c r="E53" s="12">
        <f t="shared" si="38"/>
        <v>21.817</v>
      </c>
      <c r="F53" s="8" t="s">
        <v>109</v>
      </c>
      <c r="G53" s="6">
        <v>10</v>
      </c>
      <c r="H53" s="11">
        <f t="shared" si="20"/>
        <v>18.7265333333333</v>
      </c>
      <c r="I53" s="11">
        <f t="shared" si="21"/>
        <v>291.876533333333</v>
      </c>
      <c r="J53" s="11">
        <f t="shared" si="22"/>
        <v>0.171574851593559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2.98716250073794</v>
      </c>
      <c r="P53" s="11">
        <f t="shared" si="25"/>
        <v>0.512521962749958</v>
      </c>
      <c r="Q53" s="15">
        <f t="shared" si="26"/>
        <v>0.0666278551574945</v>
      </c>
      <c r="R53" s="11">
        <f t="shared" si="27"/>
        <v>0.115864991666667</v>
      </c>
      <c r="S53" s="16">
        <f t="shared" si="28"/>
        <v>0.575047339140858</v>
      </c>
      <c r="T53" s="3">
        <v>0.01</v>
      </c>
      <c r="U53" s="17">
        <f t="shared" si="29"/>
        <v>0.00575047339140858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0.0338004733914086</v>
      </c>
      <c r="AR53" s="24">
        <f t="shared" si="35"/>
        <v>89.1269166666667</v>
      </c>
      <c r="AS53" s="1">
        <f t="shared" si="36"/>
        <v>0.13</v>
      </c>
      <c r="AT53" s="2">
        <f>$E$3/12</f>
        <v>15.25</v>
      </c>
      <c r="AU53" s="1">
        <f t="shared" si="37"/>
        <v>40014.7090942514</v>
      </c>
    </row>
    <row r="54" s="1" customFormat="1" ht="16.8" spans="1:47">
      <c r="A54" s="6"/>
      <c r="B54" s="6"/>
      <c r="C54" s="8">
        <v>10</v>
      </c>
      <c r="D54" s="9">
        <v>10.4783225806452</v>
      </c>
      <c r="E54" s="12">
        <f t="shared" si="38"/>
        <v>18.7265333333333</v>
      </c>
      <c r="F54" s="8" t="s">
        <v>109</v>
      </c>
      <c r="G54" s="6">
        <v>11</v>
      </c>
      <c r="H54" s="11">
        <f t="shared" si="20"/>
        <v>10.4783225806452</v>
      </c>
      <c r="I54" s="11">
        <f t="shared" si="21"/>
        <v>283.628322580645</v>
      </c>
      <c r="J54" s="11">
        <f t="shared" si="22"/>
        <v>0.0650331256283573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2.35090851108859</v>
      </c>
      <c r="O54" s="11">
        <f t="shared" si="39"/>
        <v>1.01500119356607</v>
      </c>
      <c r="P54" s="11">
        <f t="shared" si="25"/>
        <v>0.0660087001341146</v>
      </c>
      <c r="Q54" s="15">
        <f t="shared" si="26"/>
        <v>0.00858113101743489</v>
      </c>
      <c r="R54" s="11">
        <f t="shared" si="27"/>
        <v>0.115864991666667</v>
      </c>
      <c r="S54" s="16">
        <f t="shared" si="28"/>
        <v>0.0740614649343093</v>
      </c>
      <c r="T54" s="3">
        <v>0.01</v>
      </c>
      <c r="U54" s="17">
        <f t="shared" si="29"/>
        <v>0.000740614649343093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0.0198406146493431</v>
      </c>
      <c r="AR54" s="24">
        <f t="shared" si="35"/>
        <v>89.1269166666667</v>
      </c>
      <c r="AS54" s="1">
        <f t="shared" si="36"/>
        <v>0.13</v>
      </c>
      <c r="AT54" s="2">
        <f>$E$3/12</f>
        <v>15.25</v>
      </c>
      <c r="AU54" s="1">
        <f t="shared" si="37"/>
        <v>23488.322611671</v>
      </c>
    </row>
    <row r="55" s="1" customFormat="1" ht="16.8" spans="1:48">
      <c r="A55" s="6"/>
      <c r="B55" s="6"/>
      <c r="C55" s="8">
        <v>11</v>
      </c>
      <c r="D55" s="9">
        <v>4.28406666666667</v>
      </c>
      <c r="E55" s="12">
        <f t="shared" si="38"/>
        <v>10.4783225806452</v>
      </c>
      <c r="F55" s="8" t="s">
        <v>111</v>
      </c>
      <c r="G55" s="6">
        <v>12</v>
      </c>
      <c r="H55" s="11">
        <f t="shared" si="20"/>
        <v>4.28406666666667</v>
      </c>
      <c r="I55" s="11">
        <f t="shared" si="21"/>
        <v>277.434066666667</v>
      </c>
      <c r="J55" s="11">
        <f t="shared" si="22"/>
        <v>0.0302176479816252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1.84026166009862</v>
      </c>
      <c r="P55" s="11">
        <f t="shared" si="25"/>
        <v>0.0556083790389413</v>
      </c>
      <c r="Q55" s="15">
        <f t="shared" si="26"/>
        <v>0.00722908927506237</v>
      </c>
      <c r="R55" s="11">
        <f t="shared" si="27"/>
        <v>0.115864991666667</v>
      </c>
      <c r="S55" s="16">
        <f t="shared" si="28"/>
        <v>0.0623923514003246</v>
      </c>
      <c r="T55" s="3">
        <v>0.01</v>
      </c>
      <c r="U55" s="17">
        <f t="shared" si="29"/>
        <v>0.000623923514003246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0.0197239235140032</v>
      </c>
      <c r="AR55" s="24">
        <f t="shared" si="35"/>
        <v>89.1269166666667</v>
      </c>
      <c r="AS55" s="1">
        <f t="shared" si="36"/>
        <v>0.13</v>
      </c>
      <c r="AT55" s="2">
        <f>$E$3/12</f>
        <v>15.25</v>
      </c>
      <c r="AU55" s="1">
        <f t="shared" si="37"/>
        <v>23350.1777466441</v>
      </c>
      <c r="AV55" s="1">
        <f>SUM(AU44:AU55)</f>
        <v>370078.993802007</v>
      </c>
    </row>
    <row r="56" s="1" customFormat="1" ht="16.8" spans="1:46">
      <c r="A56" s="6"/>
      <c r="B56" s="6"/>
      <c r="C56" s="8">
        <v>12</v>
      </c>
      <c r="D56" s="9">
        <v>-0.0518387096774195</v>
      </c>
      <c r="E56" s="12">
        <f t="shared" si="38"/>
        <v>4.28406666666667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-3.32132258064516</v>
      </c>
      <c r="E60" s="8"/>
      <c r="F60" s="8"/>
      <c r="G60" s="6">
        <v>1</v>
      </c>
      <c r="H60" s="11">
        <f t="shared" ref="H60:H71" si="40">E61</f>
        <v>-3.32132258064516</v>
      </c>
      <c r="I60" s="11">
        <f t="shared" ref="I60:I71" si="41">H60+273.15</f>
        <v>269.828677419355</v>
      </c>
      <c r="J60" s="11">
        <f t="shared" ref="J60:J71" si="42">EXP(($C$18*(I60-$C$16))/($C$19*I60*$C$16))</f>
        <v>0.0112370264125508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0.0155037253413964</v>
      </c>
      <c r="Q60" s="15">
        <f t="shared" ref="Q60:Q71" si="46">P60*$B$62</f>
        <v>0.00155037253413964</v>
      </c>
      <c r="R60" s="11">
        <f t="shared" ref="R60:R71" si="47">L60*$B$62</f>
        <v>0.13797</v>
      </c>
      <c r="S60" s="16">
        <f t="shared" ref="S60:S71" si="48">Q60/R60</f>
        <v>0.0112370264125508</v>
      </c>
      <c r="T60" s="3">
        <v>0.01</v>
      </c>
      <c r="U60" s="17">
        <f t="shared" ref="U60:U71" si="49">S60*T60</f>
        <v>0.000112370264125508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0.0124123702641255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0.0766666666666667</v>
      </c>
      <c r="AU60" s="1">
        <f t="shared" ref="AU60:AU71" si="57">AT60*10000*AS60*0.67*AR60*AQ60</f>
        <v>87.9672003917031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-1.54929032258065</v>
      </c>
      <c r="E61" s="12">
        <f t="shared" ref="E61:E72" si="58">D60</f>
        <v>-3.32132258064516</v>
      </c>
      <c r="F61" s="8" t="s">
        <v>109</v>
      </c>
      <c r="G61" s="6">
        <v>2</v>
      </c>
      <c r="H61" s="11">
        <f t="shared" si="40"/>
        <v>-1.54929032258065</v>
      </c>
      <c r="I61" s="11">
        <f t="shared" si="41"/>
        <v>271.600709677419</v>
      </c>
      <c r="J61" s="11">
        <f t="shared" si="42"/>
        <v>0.0142199772237038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2.7438962746586</v>
      </c>
      <c r="P61" s="11">
        <f t="shared" si="45"/>
        <v>0.039018142529851</v>
      </c>
      <c r="Q61" s="15">
        <f t="shared" si="46"/>
        <v>0.0039018142529851</v>
      </c>
      <c r="R61" s="11">
        <f t="shared" si="47"/>
        <v>0.13797</v>
      </c>
      <c r="S61" s="16">
        <f t="shared" si="48"/>
        <v>0.0282801641877589</v>
      </c>
      <c r="T61" s="3">
        <v>0.01</v>
      </c>
      <c r="U61" s="17">
        <f t="shared" si="49"/>
        <v>0.000282801641877589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0.0125828016418776</v>
      </c>
      <c r="AR61" s="24">
        <f t="shared" si="55"/>
        <v>137.97</v>
      </c>
      <c r="AS61" s="1">
        <f t="shared" si="56"/>
        <v>0.1</v>
      </c>
      <c r="AT61" s="2">
        <f>$E$5/12</f>
        <v>0.0766666666666667</v>
      </c>
      <c r="AU61" s="1">
        <f t="shared" si="57"/>
        <v>89.1750576212834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4.34214285714286</v>
      </c>
      <c r="E62" s="12">
        <f t="shared" si="58"/>
        <v>-1.54929032258065</v>
      </c>
      <c r="F62" s="8" t="s">
        <v>109</v>
      </c>
      <c r="G62" s="6">
        <v>3</v>
      </c>
      <c r="H62" s="11">
        <f t="shared" si="40"/>
        <v>4.34214285714286</v>
      </c>
      <c r="I62" s="11">
        <f t="shared" si="41"/>
        <v>277.492142857143</v>
      </c>
      <c r="J62" s="11">
        <f t="shared" si="42"/>
        <v>0.0304404196872501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4.08457813212875</v>
      </c>
      <c r="P62" s="11">
        <f t="shared" si="45"/>
        <v>0.124336272587363</v>
      </c>
      <c r="Q62" s="15">
        <f t="shared" si="46"/>
        <v>0.0124336272587363</v>
      </c>
      <c r="R62" s="11">
        <f t="shared" si="47"/>
        <v>0.13797</v>
      </c>
      <c r="S62" s="16">
        <f t="shared" si="48"/>
        <v>0.0901183391950159</v>
      </c>
      <c r="T62" s="3">
        <v>0.01</v>
      </c>
      <c r="U62" s="17">
        <f t="shared" si="49"/>
        <v>0.000901183391950159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0.0132011833919502</v>
      </c>
      <c r="AR62" s="24">
        <f t="shared" si="55"/>
        <v>137.97</v>
      </c>
      <c r="AS62" s="1">
        <f t="shared" si="56"/>
        <v>0.1</v>
      </c>
      <c r="AT62" s="2">
        <f>$E$5/12</f>
        <v>0.0766666666666667</v>
      </c>
      <c r="AU62" s="1">
        <f t="shared" si="57"/>
        <v>93.5575655685709</v>
      </c>
    </row>
    <row r="63" s="1" customFormat="1" ht="16.8" spans="1:47">
      <c r="A63" s="6"/>
      <c r="B63" s="6"/>
      <c r="C63" s="8">
        <v>3</v>
      </c>
      <c r="D63" s="9">
        <v>8.26538709677419</v>
      </c>
      <c r="E63" s="12">
        <f t="shared" si="58"/>
        <v>4.34214285714286</v>
      </c>
      <c r="F63" s="8" t="s">
        <v>109</v>
      </c>
      <c r="G63" s="6">
        <v>4</v>
      </c>
      <c r="H63" s="11">
        <f t="shared" si="40"/>
        <v>8.26538709677419</v>
      </c>
      <c r="I63" s="11">
        <f t="shared" si="41"/>
        <v>281.415387096774</v>
      </c>
      <c r="J63" s="11">
        <f t="shared" si="42"/>
        <v>0.0496473211725137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5.33994185954139</v>
      </c>
      <c r="P63" s="11">
        <f t="shared" si="45"/>
        <v>0.265113808543201</v>
      </c>
      <c r="Q63" s="15">
        <f t="shared" si="46"/>
        <v>0.0265113808543201</v>
      </c>
      <c r="R63" s="11">
        <f t="shared" si="47"/>
        <v>0.13797</v>
      </c>
      <c r="S63" s="16">
        <f t="shared" si="48"/>
        <v>0.192153227906937</v>
      </c>
      <c r="T63" s="3">
        <v>0.01</v>
      </c>
      <c r="U63" s="17">
        <f t="shared" si="49"/>
        <v>0.00192153227906937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0.0142215322790694</v>
      </c>
      <c r="AR63" s="24">
        <f t="shared" si="55"/>
        <v>137.97</v>
      </c>
      <c r="AS63" s="1">
        <f t="shared" si="56"/>
        <v>0.1</v>
      </c>
      <c r="AT63" s="2">
        <f>$E$5/12</f>
        <v>0.0766666666666667</v>
      </c>
      <c r="AU63" s="1">
        <f t="shared" si="57"/>
        <v>100.788838332169</v>
      </c>
    </row>
    <row r="64" s="1" customFormat="1" ht="16.8" spans="1:47">
      <c r="A64" s="6"/>
      <c r="B64" s="6"/>
      <c r="C64" s="8">
        <v>4</v>
      </c>
      <c r="D64" s="9">
        <v>11.2205666666667</v>
      </c>
      <c r="E64" s="12">
        <f t="shared" si="58"/>
        <v>8.26538709677419</v>
      </c>
      <c r="F64" s="8" t="s">
        <v>109</v>
      </c>
      <c r="G64" s="6">
        <v>5</v>
      </c>
      <c r="H64" s="11">
        <f t="shared" si="40"/>
        <v>11.2205666666667</v>
      </c>
      <c r="I64" s="11">
        <f t="shared" si="41"/>
        <v>284.370566666667</v>
      </c>
      <c r="J64" s="11">
        <f t="shared" si="42"/>
        <v>0.0711294136459476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4.82108664844828</v>
      </c>
      <c r="O64" s="11">
        <f t="shared" si="59"/>
        <v>1.63344140254991</v>
      </c>
      <c r="P64" s="11">
        <f t="shared" si="45"/>
        <v>0.116185729188389</v>
      </c>
      <c r="Q64" s="15">
        <f t="shared" si="46"/>
        <v>0.0116185729188389</v>
      </c>
      <c r="R64" s="11">
        <f t="shared" si="47"/>
        <v>0.13797</v>
      </c>
      <c r="S64" s="16">
        <f t="shared" si="48"/>
        <v>0.0842108640924761</v>
      </c>
      <c r="T64" s="3">
        <v>0.01</v>
      </c>
      <c r="U64" s="17">
        <f t="shared" si="49"/>
        <v>0.000842108640924761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0.0131421086409248</v>
      </c>
      <c r="AR64" s="24">
        <f t="shared" si="55"/>
        <v>137.97</v>
      </c>
      <c r="AS64" s="1">
        <f t="shared" si="56"/>
        <v>0.1</v>
      </c>
      <c r="AT64" s="2">
        <f>$E$5/12</f>
        <v>0.0766666666666667</v>
      </c>
      <c r="AU64" s="1">
        <f t="shared" si="57"/>
        <v>93.1388993226436</v>
      </c>
    </row>
    <row r="65" s="1" customFormat="1" ht="16.8" spans="1:47">
      <c r="A65" s="6"/>
      <c r="B65" s="6"/>
      <c r="C65" s="8">
        <v>5</v>
      </c>
      <c r="D65" s="9">
        <v>17.8756774193548</v>
      </c>
      <c r="E65" s="12">
        <f t="shared" si="58"/>
        <v>11.2205666666667</v>
      </c>
      <c r="F65" s="8" t="s">
        <v>111</v>
      </c>
      <c r="G65" s="6">
        <v>6</v>
      </c>
      <c r="H65" s="11">
        <f t="shared" si="40"/>
        <v>17.8756774193548</v>
      </c>
      <c r="I65" s="11">
        <f t="shared" si="41"/>
        <v>291.025677419355</v>
      </c>
      <c r="J65" s="11">
        <f t="shared" si="42"/>
        <v>0.155631173189502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2.89695567336152</v>
      </c>
      <c r="P65" s="11">
        <f t="shared" si="45"/>
        <v>0.450856610123238</v>
      </c>
      <c r="Q65" s="15">
        <f t="shared" si="46"/>
        <v>0.0450856610123238</v>
      </c>
      <c r="R65" s="11">
        <f t="shared" si="47"/>
        <v>0.13797</v>
      </c>
      <c r="S65" s="16">
        <f t="shared" si="48"/>
        <v>0.326778727348872</v>
      </c>
      <c r="T65" s="3">
        <v>0.01</v>
      </c>
      <c r="U65" s="17">
        <f t="shared" si="49"/>
        <v>0.00326778727348872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0.0213177872734887</v>
      </c>
      <c r="AR65" s="24">
        <f t="shared" si="55"/>
        <v>137.97</v>
      </c>
      <c r="AS65" s="1">
        <f t="shared" si="56"/>
        <v>0.1</v>
      </c>
      <c r="AT65" s="2">
        <f>$E$5/12</f>
        <v>0.0766666666666667</v>
      </c>
      <c r="AU65" s="1">
        <f t="shared" si="57"/>
        <v>151.080416156664</v>
      </c>
    </row>
    <row r="66" s="1" customFormat="1" ht="16.8" spans="1:47">
      <c r="A66" s="6"/>
      <c r="B66" s="6"/>
      <c r="C66" s="8">
        <v>6</v>
      </c>
      <c r="D66" s="9">
        <v>22.1383</v>
      </c>
      <c r="E66" s="12">
        <f t="shared" si="58"/>
        <v>17.8756774193548</v>
      </c>
      <c r="F66" s="8" t="s">
        <v>109</v>
      </c>
      <c r="G66" s="6">
        <v>7</v>
      </c>
      <c r="H66" s="11">
        <f t="shared" si="40"/>
        <v>22.1383</v>
      </c>
      <c r="I66" s="11">
        <f t="shared" si="41"/>
        <v>295.2883</v>
      </c>
      <c r="J66" s="11">
        <f t="shared" si="42"/>
        <v>0.252258236033166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3.82579906323828</v>
      </c>
      <c r="P66" s="11">
        <f t="shared" si="45"/>
        <v>0.965089323109827</v>
      </c>
      <c r="Q66" s="15">
        <f t="shared" si="46"/>
        <v>0.0965089323109827</v>
      </c>
      <c r="R66" s="11">
        <f t="shared" si="47"/>
        <v>0.13797</v>
      </c>
      <c r="S66" s="16">
        <f t="shared" si="48"/>
        <v>0.699492152721481</v>
      </c>
      <c r="T66" s="3">
        <v>0.01</v>
      </c>
      <c r="U66" s="17">
        <f t="shared" si="49"/>
        <v>0.00699492152721481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0.0250449215272148</v>
      </c>
      <c r="AR66" s="24">
        <f t="shared" si="55"/>
        <v>137.97</v>
      </c>
      <c r="AS66" s="1">
        <f t="shared" si="56"/>
        <v>0.1</v>
      </c>
      <c r="AT66" s="2">
        <f>$E$5/12</f>
        <v>0.0766666666666667</v>
      </c>
      <c r="AU66" s="1">
        <f t="shared" si="57"/>
        <v>177.494836513741</v>
      </c>
    </row>
    <row r="67" s="1" customFormat="1" ht="16.8" spans="1:47">
      <c r="A67" s="6"/>
      <c r="B67" s="6"/>
      <c r="C67" s="8">
        <v>7</v>
      </c>
      <c r="D67" s="9">
        <v>24.1162903225806</v>
      </c>
      <c r="E67" s="12">
        <f t="shared" si="58"/>
        <v>22.1383</v>
      </c>
      <c r="F67" s="8" t="s">
        <v>109</v>
      </c>
      <c r="G67" s="6">
        <v>8</v>
      </c>
      <c r="H67" s="11">
        <f t="shared" si="40"/>
        <v>24.1162903225806</v>
      </c>
      <c r="I67" s="11">
        <f t="shared" si="41"/>
        <v>297.266290322581</v>
      </c>
      <c r="J67" s="11">
        <f t="shared" si="42"/>
        <v>0.314146384063918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4.24040974012845</v>
      </c>
      <c r="P67" s="11">
        <f t="shared" si="45"/>
        <v>1.33210938681077</v>
      </c>
      <c r="Q67" s="15">
        <f t="shared" si="46"/>
        <v>0.133210938681077</v>
      </c>
      <c r="R67" s="11">
        <f t="shared" si="47"/>
        <v>0.13797</v>
      </c>
      <c r="S67" s="16">
        <f t="shared" si="48"/>
        <v>0.965506549837479</v>
      </c>
      <c r="T67" s="3">
        <v>0.01</v>
      </c>
      <c r="U67" s="17">
        <f t="shared" si="49"/>
        <v>0.00965506549837479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0.0277050654983748</v>
      </c>
      <c r="AR67" s="24">
        <f t="shared" si="55"/>
        <v>137.97</v>
      </c>
      <c r="AS67" s="1">
        <f t="shared" si="56"/>
        <v>0.1</v>
      </c>
      <c r="AT67" s="2">
        <f>$E$5/12</f>
        <v>0.0766666666666667</v>
      </c>
      <c r="AU67" s="1">
        <f t="shared" si="57"/>
        <v>196.347433785847</v>
      </c>
    </row>
    <row r="68" s="1" customFormat="1" ht="16.8" spans="1:47">
      <c r="A68" s="6"/>
      <c r="B68" s="6"/>
      <c r="C68" s="8">
        <v>8</v>
      </c>
      <c r="D68" s="9">
        <v>21.817</v>
      </c>
      <c r="E68" s="12">
        <f t="shared" si="58"/>
        <v>24.1162903225806</v>
      </c>
      <c r="F68" s="8" t="s">
        <v>109</v>
      </c>
      <c r="G68" s="6">
        <v>9</v>
      </c>
      <c r="H68" s="11">
        <f t="shared" si="40"/>
        <v>21.817</v>
      </c>
      <c r="I68" s="11">
        <f t="shared" si="41"/>
        <v>294.967</v>
      </c>
      <c r="J68" s="11">
        <f t="shared" si="42"/>
        <v>0.24335852062187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4.28800035331768</v>
      </c>
      <c r="P68" s="11">
        <f t="shared" si="45"/>
        <v>1.04352142240945</v>
      </c>
      <c r="Q68" s="15">
        <f t="shared" si="46"/>
        <v>0.104352142240945</v>
      </c>
      <c r="R68" s="11">
        <f t="shared" si="47"/>
        <v>0.13797</v>
      </c>
      <c r="S68" s="16">
        <f t="shared" si="48"/>
        <v>0.756339365376132</v>
      </c>
      <c r="T68" s="3">
        <v>0.01</v>
      </c>
      <c r="U68" s="17">
        <f t="shared" si="49"/>
        <v>0.00756339365376132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0.0256133936537613</v>
      </c>
      <c r="AR68" s="24">
        <f t="shared" si="55"/>
        <v>137.97</v>
      </c>
      <c r="AS68" s="1">
        <f t="shared" si="56"/>
        <v>0.1</v>
      </c>
      <c r="AT68" s="2">
        <f>$E$5/12</f>
        <v>0.0766666666666667</v>
      </c>
      <c r="AU68" s="1">
        <f t="shared" si="57"/>
        <v>181.523632014432</v>
      </c>
    </row>
    <row r="69" s="1" customFormat="1" ht="16.8" spans="1:47">
      <c r="A69" s="6"/>
      <c r="B69" s="6"/>
      <c r="C69" s="8">
        <v>9</v>
      </c>
      <c r="D69" s="9">
        <v>18.7265333333333</v>
      </c>
      <c r="E69" s="12">
        <f t="shared" si="58"/>
        <v>21.817</v>
      </c>
      <c r="F69" s="8" t="s">
        <v>109</v>
      </c>
      <c r="G69" s="6">
        <v>10</v>
      </c>
      <c r="H69" s="11">
        <f t="shared" si="40"/>
        <v>18.7265333333333</v>
      </c>
      <c r="I69" s="11">
        <f t="shared" si="41"/>
        <v>291.876533333333</v>
      </c>
      <c r="J69" s="11">
        <f t="shared" si="42"/>
        <v>0.171574851593559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4.62417893090823</v>
      </c>
      <c r="P69" s="11">
        <f t="shared" si="45"/>
        <v>0.793392813812643</v>
      </c>
      <c r="Q69" s="15">
        <f t="shared" si="46"/>
        <v>0.0793392813812643</v>
      </c>
      <c r="R69" s="11">
        <f t="shared" si="47"/>
        <v>0.13797</v>
      </c>
      <c r="S69" s="16">
        <f t="shared" si="48"/>
        <v>0.575047339140859</v>
      </c>
      <c r="T69" s="3">
        <v>0.01</v>
      </c>
      <c r="U69" s="17">
        <f t="shared" si="49"/>
        <v>0.00575047339140859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0.0238004733914086</v>
      </c>
      <c r="AR69" s="24">
        <f t="shared" si="55"/>
        <v>137.97</v>
      </c>
      <c r="AS69" s="1">
        <f t="shared" si="56"/>
        <v>0.1</v>
      </c>
      <c r="AT69" s="2">
        <f>$E$5/12</f>
        <v>0.0766666666666667</v>
      </c>
      <c r="AU69" s="1">
        <f t="shared" si="57"/>
        <v>168.675359152843</v>
      </c>
    </row>
    <row r="70" s="1" customFormat="1" ht="16.8" spans="1:47">
      <c r="A70" s="6"/>
      <c r="B70" s="6"/>
      <c r="C70" s="8">
        <v>10</v>
      </c>
      <c r="D70" s="9">
        <v>10.4783225806452</v>
      </c>
      <c r="E70" s="12">
        <f t="shared" si="58"/>
        <v>18.7265333333333</v>
      </c>
      <c r="F70" s="8" t="s">
        <v>109</v>
      </c>
      <c r="G70" s="6">
        <v>11</v>
      </c>
      <c r="H70" s="11">
        <f t="shared" si="40"/>
        <v>10.4783225806452</v>
      </c>
      <c r="I70" s="11">
        <f t="shared" si="41"/>
        <v>283.628322580645</v>
      </c>
      <c r="J70" s="11">
        <f t="shared" si="42"/>
        <v>0.0650331256283573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3.63924681124081</v>
      </c>
      <c r="O70" s="11">
        <f t="shared" si="59"/>
        <v>1.57123930585478</v>
      </c>
      <c r="P70" s="11">
        <f t="shared" si="45"/>
        <v>0.102182603169867</v>
      </c>
      <c r="Q70" s="15">
        <f t="shared" si="46"/>
        <v>0.0102182603169867</v>
      </c>
      <c r="R70" s="11">
        <f t="shared" si="47"/>
        <v>0.13797</v>
      </c>
      <c r="S70" s="16">
        <f t="shared" si="48"/>
        <v>0.0740614649343094</v>
      </c>
      <c r="T70" s="3">
        <v>0.01</v>
      </c>
      <c r="U70" s="17">
        <f t="shared" si="49"/>
        <v>0.000740614649343094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0.0130406146493431</v>
      </c>
      <c r="AR70" s="24">
        <f t="shared" si="55"/>
        <v>137.97</v>
      </c>
      <c r="AS70" s="1">
        <f t="shared" si="56"/>
        <v>0.1</v>
      </c>
      <c r="AT70" s="2">
        <f>$E$5/12</f>
        <v>0.0766666666666667</v>
      </c>
      <c r="AU70" s="1">
        <f t="shared" si="57"/>
        <v>92.4196054161588</v>
      </c>
    </row>
    <row r="71" s="1" customFormat="1" ht="16.8" spans="1:48">
      <c r="A71" s="6"/>
      <c r="B71" s="6"/>
      <c r="C71" s="8">
        <v>11</v>
      </c>
      <c r="D71" s="9">
        <v>4.28406666666667</v>
      </c>
      <c r="E71" s="12">
        <f t="shared" si="58"/>
        <v>10.4783225806452</v>
      </c>
      <c r="F71" s="8" t="s">
        <v>111</v>
      </c>
      <c r="G71" s="6">
        <v>12</v>
      </c>
      <c r="H71" s="11">
        <f t="shared" si="40"/>
        <v>4.28406666666667</v>
      </c>
      <c r="I71" s="11">
        <f t="shared" si="41"/>
        <v>277.434066666667</v>
      </c>
      <c r="J71" s="11">
        <f t="shared" si="42"/>
        <v>0.0302176479816252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2.84875670268491</v>
      </c>
      <c r="P71" s="11">
        <f t="shared" si="45"/>
        <v>0.0860827272270281</v>
      </c>
      <c r="Q71" s="15">
        <f t="shared" si="46"/>
        <v>0.00860827272270281</v>
      </c>
      <c r="R71" s="11">
        <f t="shared" si="47"/>
        <v>0.13797</v>
      </c>
      <c r="S71" s="16">
        <f t="shared" si="48"/>
        <v>0.0623923514003248</v>
      </c>
      <c r="T71" s="3">
        <v>0.01</v>
      </c>
      <c r="U71" s="17">
        <f t="shared" si="49"/>
        <v>0.000623923514003248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0.0129239235140032</v>
      </c>
      <c r="AR71" s="24">
        <f t="shared" si="55"/>
        <v>137.97</v>
      </c>
      <c r="AS71" s="1">
        <f t="shared" si="56"/>
        <v>0.1</v>
      </c>
      <c r="AT71" s="2">
        <f>$E$5/12</f>
        <v>0.0766666666666667</v>
      </c>
      <c r="AU71" s="1">
        <f t="shared" si="57"/>
        <v>91.5926084552284</v>
      </c>
      <c r="AV71" s="1">
        <f>SUM(AU60:AU71)</f>
        <v>1523.76145273128</v>
      </c>
    </row>
    <row r="72" s="1" customFormat="1" ht="16.8" spans="1:46">
      <c r="A72" s="6"/>
      <c r="B72" s="6"/>
      <c r="C72" s="8">
        <v>12</v>
      </c>
      <c r="D72" s="9">
        <v>-0.0518387096774195</v>
      </c>
      <c r="E72" s="12">
        <f t="shared" si="58"/>
        <v>4.28406666666667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-3.32132258064516</v>
      </c>
      <c r="E76" s="8"/>
      <c r="F76" s="8"/>
      <c r="G76" s="6">
        <v>1</v>
      </c>
      <c r="H76" s="11">
        <f t="shared" ref="H76:H87" si="60">E77</f>
        <v>-3.32132258064516</v>
      </c>
      <c r="I76" s="11">
        <f t="shared" ref="I76:I87" si="61">H76+273.15</f>
        <v>269.828677419355</v>
      </c>
      <c r="J76" s="11">
        <f t="shared" ref="J76:J87" si="62">EXP(($C$18*(I76-$C$16))/($C$19*I76*$C$16))</f>
        <v>0.0112370264125508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0.00087943309751792</v>
      </c>
      <c r="Q76" s="15">
        <f t="shared" ref="Q76:Q87" si="66">P76*$B$78</f>
        <v>0.00011432630267733</v>
      </c>
      <c r="R76" s="11">
        <f t="shared" ref="R76:R87" si="67">L76*$B$78</f>
        <v>0.0101740708333333</v>
      </c>
      <c r="S76" s="16">
        <f t="shared" ref="S76:S87" si="68">Q76/R76</f>
        <v>0.0112370264125509</v>
      </c>
      <c r="T76" s="3">
        <v>0.01</v>
      </c>
      <c r="U76" s="17">
        <f t="shared" ref="U76:U87" si="69">S76*T76</f>
        <v>0.000112370264125509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0.0117123702641255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18.3333333333333</v>
      </c>
      <c r="AU76" s="1">
        <f t="shared" ref="AU76:AU87" si="77">AT76*10000*AS76*0.67*AR76*AQ76</f>
        <v>1463.71252031775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-1.54929032258065</v>
      </c>
      <c r="E77" s="12">
        <f t="shared" ref="E77:E88" si="78">D76</f>
        <v>-3.32132258064516</v>
      </c>
      <c r="F77" s="8" t="s">
        <v>109</v>
      </c>
      <c r="G77" s="6">
        <v>2</v>
      </c>
      <c r="H77" s="11">
        <f t="shared" si="60"/>
        <v>-1.54929032258065</v>
      </c>
      <c r="I77" s="11">
        <f t="shared" si="61"/>
        <v>271.600709677419</v>
      </c>
      <c r="J77" s="11">
        <f t="shared" si="62"/>
        <v>0.0142199772237038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0.155644733569149</v>
      </c>
      <c r="P77" s="11">
        <f t="shared" si="65"/>
        <v>0.00221326456634274</v>
      </c>
      <c r="Q77" s="15">
        <f t="shared" si="66"/>
        <v>0.000287724393624556</v>
      </c>
      <c r="R77" s="11">
        <f t="shared" si="67"/>
        <v>0.0101740708333333</v>
      </c>
      <c r="S77" s="16">
        <f t="shared" si="68"/>
        <v>0.028280164187759</v>
      </c>
      <c r="T77" s="3">
        <v>0.01</v>
      </c>
      <c r="U77" s="17">
        <f t="shared" si="69"/>
        <v>0.00028280164187759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0.0118828016418776</v>
      </c>
      <c r="AR77" s="24">
        <f t="shared" si="74"/>
        <v>7.82620833333333</v>
      </c>
      <c r="AS77" s="1">
        <f t="shared" si="75"/>
        <v>0.13</v>
      </c>
      <c r="AT77" s="2">
        <f t="shared" si="76"/>
        <v>18.3333333333333</v>
      </c>
      <c r="AU77" s="1">
        <f t="shared" si="77"/>
        <v>1485.01158582244</v>
      </c>
    </row>
    <row r="78" s="1" customFormat="1" ht="16.8" spans="1:47">
      <c r="A78" s="6" t="s">
        <v>72</v>
      </c>
      <c r="B78" s="6">
        <f>G8</f>
        <v>0.13</v>
      </c>
      <c r="C78" s="8">
        <v>2</v>
      </c>
      <c r="D78" s="9">
        <v>4.34214285714286</v>
      </c>
      <c r="E78" s="12">
        <f t="shared" si="78"/>
        <v>-1.54929032258065</v>
      </c>
      <c r="F78" s="8" t="s">
        <v>109</v>
      </c>
      <c r="G78" s="6">
        <v>3</v>
      </c>
      <c r="H78" s="11">
        <f t="shared" si="60"/>
        <v>4.34214285714286</v>
      </c>
      <c r="I78" s="11">
        <f t="shared" si="61"/>
        <v>277.492142857143</v>
      </c>
      <c r="J78" s="11">
        <f t="shared" si="62"/>
        <v>0.0304404196872501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0.231693552336139</v>
      </c>
      <c r="P78" s="11">
        <f t="shared" si="65"/>
        <v>0.00705284897194193</v>
      </c>
      <c r="Q78" s="15">
        <f t="shared" si="66"/>
        <v>0.000916870366352451</v>
      </c>
      <c r="R78" s="11">
        <f t="shared" si="67"/>
        <v>0.0101740708333333</v>
      </c>
      <c r="S78" s="16">
        <f t="shared" si="68"/>
        <v>0.0901183391950161</v>
      </c>
      <c r="T78" s="3">
        <v>0.01</v>
      </c>
      <c r="U78" s="17">
        <f t="shared" si="69"/>
        <v>0.000901183391950161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0.0125011833919502</v>
      </c>
      <c r="AR78" s="24">
        <f t="shared" si="74"/>
        <v>7.82620833333333</v>
      </c>
      <c r="AS78" s="1">
        <f t="shared" si="75"/>
        <v>0.13</v>
      </c>
      <c r="AT78" s="2">
        <f t="shared" si="76"/>
        <v>18.3333333333333</v>
      </c>
      <c r="AU78" s="1">
        <f t="shared" si="77"/>
        <v>1562.29168280585</v>
      </c>
    </row>
    <row r="79" s="1" customFormat="1" ht="16.8" spans="1:47">
      <c r="A79" s="6"/>
      <c r="B79" s="6"/>
      <c r="C79" s="8">
        <v>3</v>
      </c>
      <c r="D79" s="9">
        <v>8.26538709677419</v>
      </c>
      <c r="E79" s="12">
        <f t="shared" si="78"/>
        <v>4.34214285714286</v>
      </c>
      <c r="F79" s="8" t="s">
        <v>109</v>
      </c>
      <c r="G79" s="6">
        <v>4</v>
      </c>
      <c r="H79" s="11">
        <f t="shared" si="60"/>
        <v>8.26538709677419</v>
      </c>
      <c r="I79" s="11">
        <f t="shared" si="61"/>
        <v>281.415387096774</v>
      </c>
      <c r="J79" s="11">
        <f t="shared" si="62"/>
        <v>0.0496473211725137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0.302902786697531</v>
      </c>
      <c r="P79" s="11">
        <f t="shared" si="65"/>
        <v>0.0150383119352217</v>
      </c>
      <c r="Q79" s="15">
        <f t="shared" si="66"/>
        <v>0.00195498055157882</v>
      </c>
      <c r="R79" s="11">
        <f t="shared" si="67"/>
        <v>0.0101740708333333</v>
      </c>
      <c r="S79" s="16">
        <f t="shared" si="68"/>
        <v>0.192153227906938</v>
      </c>
      <c r="T79" s="3">
        <v>0.01</v>
      </c>
      <c r="U79" s="17">
        <f t="shared" si="69"/>
        <v>0.00192153227906938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0.0135215322790694</v>
      </c>
      <c r="AR79" s="24">
        <f t="shared" si="74"/>
        <v>7.82620833333333</v>
      </c>
      <c r="AS79" s="1">
        <f t="shared" si="75"/>
        <v>0.13</v>
      </c>
      <c r="AT79" s="2">
        <f t="shared" si="76"/>
        <v>18.3333333333333</v>
      </c>
      <c r="AU79" s="1">
        <f t="shared" si="77"/>
        <v>1689.80621722449</v>
      </c>
    </row>
    <row r="80" s="1" customFormat="1" ht="16.8" spans="1:47">
      <c r="A80" s="6"/>
      <c r="B80" s="6"/>
      <c r="C80" s="8">
        <v>4</v>
      </c>
      <c r="D80" s="9">
        <v>11.2205666666667</v>
      </c>
      <c r="E80" s="12">
        <f t="shared" si="78"/>
        <v>8.26538709677419</v>
      </c>
      <c r="F80" s="8" t="s">
        <v>109</v>
      </c>
      <c r="G80" s="6">
        <v>5</v>
      </c>
      <c r="H80" s="11">
        <f t="shared" si="60"/>
        <v>11.2205666666667</v>
      </c>
      <c r="I80" s="11">
        <f t="shared" si="61"/>
        <v>284.370566666667</v>
      </c>
      <c r="J80" s="11">
        <f t="shared" si="62"/>
        <v>0.0711294136459476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0.273471251024193</v>
      </c>
      <c r="O80" s="11">
        <f t="shared" si="79"/>
        <v>0.0926553070714488</v>
      </c>
      <c r="P80" s="11">
        <f t="shared" si="65"/>
        <v>0.00659051766317737</v>
      </c>
      <c r="Q80" s="15">
        <f t="shared" si="66"/>
        <v>0.000856767296213058</v>
      </c>
      <c r="R80" s="11">
        <f t="shared" si="67"/>
        <v>0.0101740708333333</v>
      </c>
      <c r="S80" s="16">
        <f t="shared" si="68"/>
        <v>0.0842108640924763</v>
      </c>
      <c r="T80" s="3">
        <v>0.01</v>
      </c>
      <c r="U80" s="17">
        <f t="shared" si="69"/>
        <v>0.000842108640924763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0.0124421086409248</v>
      </c>
      <c r="AR80" s="24">
        <f t="shared" si="74"/>
        <v>7.82620833333333</v>
      </c>
      <c r="AS80" s="1">
        <f t="shared" si="75"/>
        <v>0.13</v>
      </c>
      <c r="AT80" s="2">
        <f t="shared" si="76"/>
        <v>18.3333333333333</v>
      </c>
      <c r="AU80" s="1">
        <f t="shared" si="77"/>
        <v>1554.90902235706</v>
      </c>
    </row>
    <row r="81" s="1" customFormat="1" ht="16.8" spans="1:47">
      <c r="A81" s="6"/>
      <c r="B81" s="6"/>
      <c r="C81" s="8">
        <v>5</v>
      </c>
      <c r="D81" s="9">
        <v>17.8756774193548</v>
      </c>
      <c r="E81" s="12">
        <f t="shared" si="78"/>
        <v>11.2205666666667</v>
      </c>
      <c r="F81" s="8" t="s">
        <v>111</v>
      </c>
      <c r="G81" s="6">
        <v>6</v>
      </c>
      <c r="H81" s="11">
        <f t="shared" si="60"/>
        <v>17.8756774193548</v>
      </c>
      <c r="I81" s="11">
        <f t="shared" si="61"/>
        <v>291.025677419355</v>
      </c>
      <c r="J81" s="11">
        <f t="shared" si="62"/>
        <v>0.155631173189502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0.164326872741605</v>
      </c>
      <c r="P81" s="11">
        <f t="shared" si="65"/>
        <v>0.025574383991338</v>
      </c>
      <c r="Q81" s="15">
        <f t="shared" si="66"/>
        <v>0.00332466991887394</v>
      </c>
      <c r="R81" s="11">
        <f t="shared" si="67"/>
        <v>0.0101740708333333</v>
      </c>
      <c r="S81" s="16">
        <f t="shared" si="68"/>
        <v>0.326778727348873</v>
      </c>
      <c r="T81" s="3">
        <v>0.01</v>
      </c>
      <c r="U81" s="17">
        <f t="shared" si="69"/>
        <v>0.00326778727348873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0.0223677872734887</v>
      </c>
      <c r="AR81" s="24">
        <f t="shared" si="74"/>
        <v>7.82620833333333</v>
      </c>
      <c r="AS81" s="1">
        <f t="shared" si="75"/>
        <v>0.13</v>
      </c>
      <c r="AT81" s="2">
        <f t="shared" si="76"/>
        <v>18.3333333333333</v>
      </c>
      <c r="AU81" s="1">
        <f t="shared" si="77"/>
        <v>2795.3360033614</v>
      </c>
    </row>
    <row r="82" s="1" customFormat="1" ht="16.8" spans="1:47">
      <c r="A82" s="6"/>
      <c r="B82" s="6"/>
      <c r="C82" s="8">
        <v>6</v>
      </c>
      <c r="D82" s="9">
        <v>22.1383</v>
      </c>
      <c r="E82" s="12">
        <f t="shared" si="78"/>
        <v>17.8756774193548</v>
      </c>
      <c r="F82" s="8" t="s">
        <v>109</v>
      </c>
      <c r="G82" s="6">
        <v>7</v>
      </c>
      <c r="H82" s="11">
        <f t="shared" si="60"/>
        <v>22.1383</v>
      </c>
      <c r="I82" s="11">
        <f t="shared" si="61"/>
        <v>295.2883</v>
      </c>
      <c r="J82" s="11">
        <f t="shared" si="62"/>
        <v>0.252258236033166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0.2170145720836</v>
      </c>
      <c r="P82" s="11">
        <f t="shared" si="65"/>
        <v>0.0547437131473012</v>
      </c>
      <c r="Q82" s="15">
        <f t="shared" si="66"/>
        <v>0.00711668270914916</v>
      </c>
      <c r="R82" s="11">
        <f t="shared" si="67"/>
        <v>0.0101740708333333</v>
      </c>
      <c r="S82" s="16">
        <f t="shared" si="68"/>
        <v>0.699492152721483</v>
      </c>
      <c r="T82" s="3">
        <v>0.01</v>
      </c>
      <c r="U82" s="17">
        <f t="shared" si="69"/>
        <v>0.00699492152721483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0.0260949215272148</v>
      </c>
      <c r="AR82" s="24">
        <f t="shared" si="74"/>
        <v>7.82620833333333</v>
      </c>
      <c r="AS82" s="1">
        <f t="shared" si="75"/>
        <v>0.13</v>
      </c>
      <c r="AT82" s="2">
        <f t="shared" si="76"/>
        <v>18.3333333333333</v>
      </c>
      <c r="AU82" s="1">
        <f t="shared" si="77"/>
        <v>3261.12157443355</v>
      </c>
    </row>
    <row r="83" s="1" customFormat="1" ht="16.8" spans="1:47">
      <c r="A83" s="6"/>
      <c r="B83" s="6"/>
      <c r="C83" s="8">
        <v>7</v>
      </c>
      <c r="D83" s="9">
        <v>24.1162903225806</v>
      </c>
      <c r="E83" s="12">
        <f t="shared" si="78"/>
        <v>22.1383</v>
      </c>
      <c r="F83" s="8" t="s">
        <v>109</v>
      </c>
      <c r="G83" s="6">
        <v>8</v>
      </c>
      <c r="H83" s="11">
        <f t="shared" si="60"/>
        <v>24.1162903225806</v>
      </c>
      <c r="I83" s="11">
        <f t="shared" si="61"/>
        <v>297.266290322581</v>
      </c>
      <c r="J83" s="11">
        <f t="shared" si="62"/>
        <v>0.314146384063918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0.240532942269632</v>
      </c>
      <c r="P83" s="11">
        <f t="shared" si="65"/>
        <v>0.0755625540622599</v>
      </c>
      <c r="Q83" s="15">
        <f t="shared" si="66"/>
        <v>0.00982313202809379</v>
      </c>
      <c r="R83" s="11">
        <f t="shared" si="67"/>
        <v>0.0101740708333333</v>
      </c>
      <c r="S83" s="16">
        <f t="shared" si="68"/>
        <v>0.965506549837482</v>
      </c>
      <c r="T83" s="3">
        <v>0.01</v>
      </c>
      <c r="U83" s="17">
        <f t="shared" si="69"/>
        <v>0.00965506549837482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0.0287550654983748</v>
      </c>
      <c r="AR83" s="24">
        <f t="shared" si="74"/>
        <v>7.82620833333333</v>
      </c>
      <c r="AS83" s="1">
        <f t="shared" si="75"/>
        <v>0.13</v>
      </c>
      <c r="AT83" s="2">
        <f t="shared" si="76"/>
        <v>18.3333333333333</v>
      </c>
      <c r="AU83" s="1">
        <f t="shared" si="77"/>
        <v>3593.56376577724</v>
      </c>
    </row>
    <row r="84" s="1" customFormat="1" ht="16.8" spans="1:47">
      <c r="A84" s="6"/>
      <c r="B84" s="6"/>
      <c r="C84" s="8">
        <v>8</v>
      </c>
      <c r="D84" s="9">
        <v>21.817</v>
      </c>
      <c r="E84" s="12">
        <f t="shared" si="78"/>
        <v>24.1162903225806</v>
      </c>
      <c r="F84" s="8" t="s">
        <v>109</v>
      </c>
      <c r="G84" s="6">
        <v>9</v>
      </c>
      <c r="H84" s="11">
        <f t="shared" si="60"/>
        <v>21.817</v>
      </c>
      <c r="I84" s="11">
        <f t="shared" si="61"/>
        <v>294.967</v>
      </c>
      <c r="J84" s="11">
        <f t="shared" si="62"/>
        <v>0.24335852062187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0.243232471540705</v>
      </c>
      <c r="P84" s="11">
        <f t="shared" si="65"/>
        <v>0.0591926944413473</v>
      </c>
      <c r="Q84" s="15">
        <f t="shared" si="66"/>
        <v>0.00769505027737515</v>
      </c>
      <c r="R84" s="11">
        <f t="shared" si="67"/>
        <v>0.0101740708333333</v>
      </c>
      <c r="S84" s="16">
        <f t="shared" si="68"/>
        <v>0.756339365376134</v>
      </c>
      <c r="T84" s="3">
        <v>0.01</v>
      </c>
      <c r="U84" s="17">
        <f t="shared" si="69"/>
        <v>0.00756339365376134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0.0266633936537613</v>
      </c>
      <c r="AR84" s="24">
        <f t="shared" si="74"/>
        <v>7.82620833333333</v>
      </c>
      <c r="AS84" s="1">
        <f t="shared" si="75"/>
        <v>0.13</v>
      </c>
      <c r="AT84" s="2">
        <f t="shared" si="76"/>
        <v>18.3333333333333</v>
      </c>
      <c r="AU84" s="1">
        <f t="shared" si="77"/>
        <v>3332.16439073064</v>
      </c>
    </row>
    <row r="85" s="1" customFormat="1" ht="16.8" spans="1:47">
      <c r="A85" s="6"/>
      <c r="B85" s="6"/>
      <c r="C85" s="8">
        <v>9</v>
      </c>
      <c r="D85" s="9">
        <v>18.7265333333333</v>
      </c>
      <c r="E85" s="12">
        <f t="shared" si="78"/>
        <v>21.817</v>
      </c>
      <c r="F85" s="8" t="s">
        <v>109</v>
      </c>
      <c r="G85" s="6">
        <v>10</v>
      </c>
      <c r="H85" s="11">
        <f t="shared" si="60"/>
        <v>18.7265333333333</v>
      </c>
      <c r="I85" s="11">
        <f t="shared" si="61"/>
        <v>291.876533333333</v>
      </c>
      <c r="J85" s="11">
        <f t="shared" si="62"/>
        <v>0.171574851593559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0.262301860432691</v>
      </c>
      <c r="P85" s="11">
        <f t="shared" si="65"/>
        <v>0.0450044027764535</v>
      </c>
      <c r="Q85" s="15">
        <f t="shared" si="66"/>
        <v>0.00585057236093895</v>
      </c>
      <c r="R85" s="11">
        <f t="shared" si="67"/>
        <v>0.0101740708333333</v>
      </c>
      <c r="S85" s="16">
        <f t="shared" si="68"/>
        <v>0.575047339140861</v>
      </c>
      <c r="T85" s="3">
        <v>0.01</v>
      </c>
      <c r="U85" s="17">
        <f t="shared" si="69"/>
        <v>0.00575047339140861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0.0248504733914086</v>
      </c>
      <c r="AR85" s="24">
        <f t="shared" si="74"/>
        <v>7.82620833333333</v>
      </c>
      <c r="AS85" s="1">
        <f t="shared" si="75"/>
        <v>0.13</v>
      </c>
      <c r="AT85" s="2">
        <f t="shared" si="76"/>
        <v>18.3333333333333</v>
      </c>
      <c r="AU85" s="1">
        <f t="shared" si="77"/>
        <v>3105.60101999506</v>
      </c>
    </row>
    <row r="86" s="1" customFormat="1" ht="16.8" spans="1:47">
      <c r="A86" s="6"/>
      <c r="B86" s="6"/>
      <c r="C86" s="8">
        <v>10</v>
      </c>
      <c r="D86" s="9">
        <v>10.4783225806452</v>
      </c>
      <c r="E86" s="12">
        <f t="shared" si="78"/>
        <v>18.7265333333333</v>
      </c>
      <c r="F86" s="8" t="s">
        <v>109</v>
      </c>
      <c r="G86" s="6">
        <v>11</v>
      </c>
      <c r="H86" s="11">
        <f t="shared" si="60"/>
        <v>10.4783225806452</v>
      </c>
      <c r="I86" s="11">
        <f t="shared" si="61"/>
        <v>283.628322580645</v>
      </c>
      <c r="J86" s="11">
        <f t="shared" si="62"/>
        <v>0.0650331256283573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0.206432584773426</v>
      </c>
      <c r="O86" s="11">
        <f t="shared" si="79"/>
        <v>0.0891269562161452</v>
      </c>
      <c r="P86" s="11">
        <f t="shared" si="65"/>
        <v>0.00579620454047767</v>
      </c>
      <c r="Q86" s="15">
        <f t="shared" si="66"/>
        <v>0.000753506590262097</v>
      </c>
      <c r="R86" s="11">
        <f t="shared" si="67"/>
        <v>0.0101740708333333</v>
      </c>
      <c r="S86" s="16">
        <f t="shared" si="68"/>
        <v>0.0740614649343097</v>
      </c>
      <c r="T86" s="3">
        <v>0.01</v>
      </c>
      <c r="U86" s="17">
        <f t="shared" si="69"/>
        <v>0.000740614649343097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0.0123406146493431</v>
      </c>
      <c r="AR86" s="24">
        <f t="shared" si="74"/>
        <v>7.82620833333333</v>
      </c>
      <c r="AS86" s="1">
        <f t="shared" si="75"/>
        <v>0.13</v>
      </c>
      <c r="AT86" s="2">
        <f t="shared" si="76"/>
        <v>18.3333333333333</v>
      </c>
      <c r="AU86" s="1">
        <f t="shared" si="77"/>
        <v>1542.22516564275</v>
      </c>
    </row>
    <row r="87" s="1" customFormat="1" ht="16.8" spans="1:48">
      <c r="A87" s="6"/>
      <c r="B87" s="6"/>
      <c r="C87" s="8">
        <v>11</v>
      </c>
      <c r="D87" s="9">
        <v>4.28406666666667</v>
      </c>
      <c r="E87" s="12">
        <f t="shared" si="78"/>
        <v>10.4783225806452</v>
      </c>
      <c r="F87" s="8" t="s">
        <v>111</v>
      </c>
      <c r="G87" s="6">
        <v>12</v>
      </c>
      <c r="H87" s="11">
        <f t="shared" si="60"/>
        <v>4.28406666666667</v>
      </c>
      <c r="I87" s="11">
        <f t="shared" si="61"/>
        <v>277.434066666667</v>
      </c>
      <c r="J87" s="11">
        <f t="shared" si="62"/>
        <v>0.0302176479816252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0.161592835009001</v>
      </c>
      <c r="P87" s="11">
        <f t="shared" si="65"/>
        <v>0.00488295540465483</v>
      </c>
      <c r="Q87" s="15">
        <f t="shared" si="66"/>
        <v>0.000634784202605128</v>
      </c>
      <c r="R87" s="11">
        <f t="shared" si="67"/>
        <v>0.0101740708333333</v>
      </c>
      <c r="S87" s="16">
        <f t="shared" si="68"/>
        <v>0.062392351400325</v>
      </c>
      <c r="T87" s="3">
        <v>0.01</v>
      </c>
      <c r="U87" s="17">
        <f t="shared" si="69"/>
        <v>0.00062392351400325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0.0122239235140033</v>
      </c>
      <c r="AR87" s="24">
        <f t="shared" si="74"/>
        <v>7.82620833333333</v>
      </c>
      <c r="AS87" s="1">
        <f t="shared" si="75"/>
        <v>0.13</v>
      </c>
      <c r="AT87" s="2">
        <f t="shared" si="76"/>
        <v>18.3333333333333</v>
      </c>
      <c r="AU87" s="1">
        <f t="shared" si="77"/>
        <v>1527.64209902555</v>
      </c>
      <c r="AV87" s="1">
        <f>SUM(AU76:AU87)</f>
        <v>26913.3850474938</v>
      </c>
    </row>
    <row r="88" s="1" customFormat="1" ht="16.8" spans="1:46">
      <c r="A88" s="6"/>
      <c r="B88" s="6"/>
      <c r="C88" s="8">
        <v>12</v>
      </c>
      <c r="D88" s="9">
        <v>-0.0518387096774195</v>
      </c>
      <c r="E88" s="12">
        <f t="shared" si="78"/>
        <v>4.28406666666667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-3.32132258064516</v>
      </c>
      <c r="E91" s="8"/>
      <c r="F91" s="8"/>
      <c r="G91" s="6">
        <v>1</v>
      </c>
      <c r="H91" s="11">
        <f t="shared" ref="H91:H102" si="80">E92</f>
        <v>-3.32132258064516</v>
      </c>
      <c r="I91" s="11">
        <f t="shared" ref="I91:I102" si="81">H91+273.15</f>
        <v>269.828677419355</v>
      </c>
      <c r="J91" s="11">
        <f t="shared" ref="J91:J102" si="82">EXP(($C$18*(I91-$C$16))/($C$19*I91*$C$16))</f>
        <v>0.0112370264125508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0.000853115045240859</v>
      </c>
      <c r="Q91" s="15">
        <f t="shared" ref="Q91:Q102" si="86">P91*$B$93</f>
        <v>0.000153560708143355</v>
      </c>
      <c r="R91" s="11">
        <f t="shared" ref="R91:R102" si="87">L91*$B$93</f>
        <v>0.0136656</v>
      </c>
      <c r="S91" s="16">
        <f t="shared" ref="S91:S102" si="88">Q91/R91</f>
        <v>0.0112370264125508</v>
      </c>
      <c r="T91" s="3">
        <v>0.01</v>
      </c>
      <c r="U91" s="17">
        <f t="shared" ref="U91:U102" si="89">S91*T91</f>
        <v>0.000112370264125508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0.0149123702641255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86.9166666666667</v>
      </c>
      <c r="AU91" s="1">
        <f t="shared" ref="AU91:AU102" si="96">AT91*10000*AS91*0.67*AR91*AQ91</f>
        <v>11867.3362531147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-1.54929032258065</v>
      </c>
      <c r="E92" s="12">
        <f t="shared" ref="E92:E103" si="97">D91</f>
        <v>-3.32132258064516</v>
      </c>
      <c r="F92" s="8" t="s">
        <v>109</v>
      </c>
      <c r="G92" s="6">
        <v>2</v>
      </c>
      <c r="H92" s="11">
        <f t="shared" si="80"/>
        <v>-1.54929032258065</v>
      </c>
      <c r="I92" s="11">
        <f t="shared" si="81"/>
        <v>271.600709677419</v>
      </c>
      <c r="J92" s="11">
        <f t="shared" si="82"/>
        <v>0.0142199772237038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0.150986884954759</v>
      </c>
      <c r="P92" s="11">
        <f t="shared" si="85"/>
        <v>0.00214703006513466</v>
      </c>
      <c r="Q92" s="15">
        <f t="shared" si="86"/>
        <v>0.000386465411724239</v>
      </c>
      <c r="R92" s="11">
        <f t="shared" si="87"/>
        <v>0.0136656</v>
      </c>
      <c r="S92" s="16">
        <f t="shared" si="88"/>
        <v>0.0282801641877589</v>
      </c>
      <c r="T92" s="3">
        <v>0.01</v>
      </c>
      <c r="U92" s="17">
        <f t="shared" si="89"/>
        <v>0.000282801641877589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0.0150828016418776</v>
      </c>
      <c r="AR92" s="24">
        <f t="shared" si="93"/>
        <v>7.592</v>
      </c>
      <c r="AS92" s="1">
        <f t="shared" si="94"/>
        <v>0.18</v>
      </c>
      <c r="AT92" s="2">
        <f t="shared" si="95"/>
        <v>86.9166666666667</v>
      </c>
      <c r="AU92" s="1">
        <f t="shared" si="96"/>
        <v>12002.9663663725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4.34214285714286</v>
      </c>
      <c r="E93" s="12">
        <f t="shared" si="97"/>
        <v>-1.54929032258065</v>
      </c>
      <c r="F93" s="8" t="s">
        <v>109</v>
      </c>
      <c r="G93" s="6">
        <v>3</v>
      </c>
      <c r="H93" s="11">
        <f t="shared" si="80"/>
        <v>4.34214285714286</v>
      </c>
      <c r="I93" s="11">
        <f t="shared" si="81"/>
        <v>277.492142857143</v>
      </c>
      <c r="J93" s="11">
        <f t="shared" si="82"/>
        <v>0.0304404196872501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0.224759854889624</v>
      </c>
      <c r="P93" s="11">
        <f t="shared" si="85"/>
        <v>0.00684178431168561</v>
      </c>
      <c r="Q93" s="15">
        <f t="shared" si="86"/>
        <v>0.00123152117610341</v>
      </c>
      <c r="R93" s="11">
        <f t="shared" si="87"/>
        <v>0.0136656</v>
      </c>
      <c r="S93" s="16">
        <f t="shared" si="88"/>
        <v>0.0901183391950159</v>
      </c>
      <c r="T93" s="3">
        <v>0.01</v>
      </c>
      <c r="U93" s="17">
        <f t="shared" si="89"/>
        <v>0.000901183391950159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0.0157011833919502</v>
      </c>
      <c r="AR93" s="24">
        <f t="shared" si="93"/>
        <v>7.592</v>
      </c>
      <c r="AS93" s="1">
        <f t="shared" si="94"/>
        <v>0.18</v>
      </c>
      <c r="AT93" s="2">
        <f t="shared" si="95"/>
        <v>86.9166666666667</v>
      </c>
      <c r="AU93" s="1">
        <f t="shared" si="96"/>
        <v>12495.0775486274</v>
      </c>
    </row>
    <row r="94" s="1" customFormat="1" ht="16.8" spans="1:47">
      <c r="A94" s="6"/>
      <c r="B94" s="6"/>
      <c r="C94" s="8">
        <v>3</v>
      </c>
      <c r="D94" s="9">
        <v>8.26538709677419</v>
      </c>
      <c r="E94" s="12">
        <f t="shared" si="97"/>
        <v>4.34214285714286</v>
      </c>
      <c r="F94" s="8" t="s">
        <v>109</v>
      </c>
      <c r="G94" s="6">
        <v>4</v>
      </c>
      <c r="H94" s="11">
        <f t="shared" si="80"/>
        <v>8.26538709677419</v>
      </c>
      <c r="I94" s="11">
        <f t="shared" si="81"/>
        <v>281.415387096774</v>
      </c>
      <c r="J94" s="11">
        <f t="shared" si="82"/>
        <v>0.0496473211725137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0.293838070577939</v>
      </c>
      <c r="P94" s="11">
        <f t="shared" si="85"/>
        <v>0.0145882730626947</v>
      </c>
      <c r="Q94" s="15">
        <f t="shared" si="86"/>
        <v>0.00262588915128504</v>
      </c>
      <c r="R94" s="11">
        <f t="shared" si="87"/>
        <v>0.0136656</v>
      </c>
      <c r="S94" s="16">
        <f t="shared" si="88"/>
        <v>0.192153227906937</v>
      </c>
      <c r="T94" s="3">
        <v>0.01</v>
      </c>
      <c r="U94" s="17">
        <f t="shared" si="89"/>
        <v>0.00192153227906937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0.0167215322790694</v>
      </c>
      <c r="AR94" s="24">
        <f t="shared" si="93"/>
        <v>7.592</v>
      </c>
      <c r="AS94" s="1">
        <f t="shared" si="94"/>
        <v>0.18</v>
      </c>
      <c r="AT94" s="2">
        <f t="shared" si="95"/>
        <v>86.9166666666667</v>
      </c>
      <c r="AU94" s="1">
        <f t="shared" si="96"/>
        <v>13307.0761192412</v>
      </c>
    </row>
    <row r="95" s="1" customFormat="1" ht="16.8" spans="1:47">
      <c r="A95" s="6"/>
      <c r="B95" s="6"/>
      <c r="C95" s="8">
        <v>4</v>
      </c>
      <c r="D95" s="9">
        <v>11.2205666666667</v>
      </c>
      <c r="E95" s="12">
        <f t="shared" si="97"/>
        <v>8.26538709677419</v>
      </c>
      <c r="F95" s="8" t="s">
        <v>109</v>
      </c>
      <c r="G95" s="6">
        <v>5</v>
      </c>
      <c r="H95" s="11">
        <f t="shared" si="80"/>
        <v>11.2205666666667</v>
      </c>
      <c r="I95" s="11">
        <f t="shared" si="81"/>
        <v>284.370566666667</v>
      </c>
      <c r="J95" s="11">
        <f t="shared" si="82"/>
        <v>0.0711294136459476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0.265287307639482</v>
      </c>
      <c r="O95" s="11">
        <f t="shared" si="98"/>
        <v>0.0898824898757622</v>
      </c>
      <c r="P95" s="11">
        <f t="shared" si="85"/>
        <v>0.00639328880190078</v>
      </c>
      <c r="Q95" s="15">
        <f t="shared" si="86"/>
        <v>0.00115079198434214</v>
      </c>
      <c r="R95" s="11">
        <f t="shared" si="87"/>
        <v>0.0136656</v>
      </c>
      <c r="S95" s="16">
        <f t="shared" si="88"/>
        <v>0.0842108640924761</v>
      </c>
      <c r="T95" s="3">
        <v>0.01</v>
      </c>
      <c r="U95" s="17">
        <f t="shared" si="89"/>
        <v>0.000842108640924761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0.0156421086409248</v>
      </c>
      <c r="AR95" s="24">
        <f t="shared" si="93"/>
        <v>7.592</v>
      </c>
      <c r="AS95" s="1">
        <f t="shared" si="94"/>
        <v>0.18</v>
      </c>
      <c r="AT95" s="2">
        <f t="shared" si="95"/>
        <v>86.9166666666667</v>
      </c>
      <c r="AU95" s="1">
        <f t="shared" si="96"/>
        <v>12448.0655765484</v>
      </c>
    </row>
    <row r="96" s="1" customFormat="1" ht="16.8" spans="1:47">
      <c r="A96" s="6"/>
      <c r="B96" s="6"/>
      <c r="C96" s="8">
        <v>5</v>
      </c>
      <c r="D96" s="9">
        <v>17.8756774193548</v>
      </c>
      <c r="E96" s="12">
        <f t="shared" si="97"/>
        <v>11.2205666666667</v>
      </c>
      <c r="F96" s="8" t="s">
        <v>111</v>
      </c>
      <c r="G96" s="6">
        <v>6</v>
      </c>
      <c r="H96" s="11">
        <f t="shared" si="80"/>
        <v>17.8756774193548</v>
      </c>
      <c r="I96" s="11">
        <f t="shared" si="81"/>
        <v>291.025677419355</v>
      </c>
      <c r="J96" s="11">
        <f t="shared" si="82"/>
        <v>0.155631173189502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0.159409201073861</v>
      </c>
      <c r="P96" s="11">
        <f t="shared" si="85"/>
        <v>0.0248090409803263</v>
      </c>
      <c r="Q96" s="15">
        <f t="shared" si="86"/>
        <v>0.00446562737645874</v>
      </c>
      <c r="R96" s="11">
        <f t="shared" si="87"/>
        <v>0.0136656</v>
      </c>
      <c r="S96" s="16">
        <f t="shared" si="88"/>
        <v>0.326778727348871</v>
      </c>
      <c r="T96" s="3">
        <v>0.01</v>
      </c>
      <c r="U96" s="17">
        <f t="shared" si="89"/>
        <v>0.00326778727348872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0.0303677872734887</v>
      </c>
      <c r="AR96" s="24">
        <f t="shared" si="93"/>
        <v>7.592</v>
      </c>
      <c r="AS96" s="1">
        <f t="shared" si="94"/>
        <v>0.18</v>
      </c>
      <c r="AT96" s="2">
        <f t="shared" si="95"/>
        <v>86.9166666666667</v>
      </c>
      <c r="AU96" s="1">
        <f t="shared" si="96"/>
        <v>24166.8317279193</v>
      </c>
    </row>
    <row r="97" s="1" customFormat="1" ht="16.8" spans="1:47">
      <c r="A97" s="6"/>
      <c r="B97" s="6"/>
      <c r="C97" s="8">
        <v>6</v>
      </c>
      <c r="D97" s="9">
        <v>22.1383</v>
      </c>
      <c r="E97" s="12">
        <f t="shared" si="97"/>
        <v>17.8756774193548</v>
      </c>
      <c r="F97" s="8" t="s">
        <v>109</v>
      </c>
      <c r="G97" s="6">
        <v>7</v>
      </c>
      <c r="H97" s="11">
        <f t="shared" si="80"/>
        <v>22.1383</v>
      </c>
      <c r="I97" s="11">
        <f t="shared" si="81"/>
        <v>295.2883</v>
      </c>
      <c r="J97" s="11">
        <f t="shared" si="82"/>
        <v>0.252258236033166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0.210520160093535</v>
      </c>
      <c r="P97" s="11">
        <f t="shared" si="85"/>
        <v>0.0531054442346148</v>
      </c>
      <c r="Q97" s="15">
        <f t="shared" si="86"/>
        <v>0.00955897996223067</v>
      </c>
      <c r="R97" s="11">
        <f t="shared" si="87"/>
        <v>0.0136656</v>
      </c>
      <c r="S97" s="16">
        <f t="shared" si="88"/>
        <v>0.699492152721481</v>
      </c>
      <c r="T97" s="3">
        <v>0.01</v>
      </c>
      <c r="U97" s="17">
        <f t="shared" si="89"/>
        <v>0.00699492152721481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0.0340949215272148</v>
      </c>
      <c r="AR97" s="24">
        <f t="shared" si="93"/>
        <v>7.592</v>
      </c>
      <c r="AS97" s="1">
        <f t="shared" si="94"/>
        <v>0.18</v>
      </c>
      <c r="AT97" s="2">
        <f t="shared" si="95"/>
        <v>86.9166666666667</v>
      </c>
      <c r="AU97" s="1">
        <f t="shared" si="96"/>
        <v>27132.9031616387</v>
      </c>
    </row>
    <row r="98" s="1" customFormat="1" ht="16.8" spans="1:47">
      <c r="A98" s="6"/>
      <c r="B98" s="6"/>
      <c r="C98" s="8">
        <v>7</v>
      </c>
      <c r="D98" s="9">
        <v>24.1162903225806</v>
      </c>
      <c r="E98" s="12">
        <f t="shared" si="97"/>
        <v>22.1383</v>
      </c>
      <c r="F98" s="8" t="s">
        <v>109</v>
      </c>
      <c r="G98" s="6">
        <v>8</v>
      </c>
      <c r="H98" s="11">
        <f t="shared" si="80"/>
        <v>24.1162903225806</v>
      </c>
      <c r="I98" s="11">
        <f t="shared" si="81"/>
        <v>297.266290322581</v>
      </c>
      <c r="J98" s="11">
        <f t="shared" si="82"/>
        <v>0.314146384063918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0.23333471585892</v>
      </c>
      <c r="P98" s="11">
        <f t="shared" si="85"/>
        <v>0.0733012572636614</v>
      </c>
      <c r="Q98" s="15">
        <f t="shared" si="86"/>
        <v>0.0131942263074591</v>
      </c>
      <c r="R98" s="11">
        <f t="shared" si="87"/>
        <v>0.0136656</v>
      </c>
      <c r="S98" s="16">
        <f t="shared" si="88"/>
        <v>0.965506549837479</v>
      </c>
      <c r="T98" s="3">
        <v>0.01</v>
      </c>
      <c r="U98" s="17">
        <f t="shared" si="89"/>
        <v>0.00965506549837479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0.0367550654983748</v>
      </c>
      <c r="AR98" s="24">
        <f t="shared" si="93"/>
        <v>7.592</v>
      </c>
      <c r="AS98" s="1">
        <f t="shared" si="94"/>
        <v>0.18</v>
      </c>
      <c r="AT98" s="2">
        <f t="shared" si="95"/>
        <v>86.9166666666667</v>
      </c>
      <c r="AU98" s="1">
        <f t="shared" si="96"/>
        <v>29249.8585770629</v>
      </c>
    </row>
    <row r="99" s="1" customFormat="1" ht="16.8" spans="1:47">
      <c r="A99" s="6"/>
      <c r="B99" s="6"/>
      <c r="C99" s="8">
        <v>8</v>
      </c>
      <c r="D99" s="9">
        <v>21.817</v>
      </c>
      <c r="E99" s="12">
        <f t="shared" si="97"/>
        <v>24.1162903225806</v>
      </c>
      <c r="F99" s="8" t="s">
        <v>109</v>
      </c>
      <c r="G99" s="6">
        <v>9</v>
      </c>
      <c r="H99" s="11">
        <f t="shared" si="80"/>
        <v>21.817</v>
      </c>
      <c r="I99" s="11">
        <f t="shared" si="81"/>
        <v>294.967</v>
      </c>
      <c r="J99" s="11">
        <f t="shared" si="82"/>
        <v>0.24335852062187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0.235953458595259</v>
      </c>
      <c r="P99" s="11">
        <f t="shared" si="85"/>
        <v>0.057421284619356</v>
      </c>
      <c r="Q99" s="15">
        <f t="shared" si="86"/>
        <v>0.0103358312314841</v>
      </c>
      <c r="R99" s="11">
        <f t="shared" si="87"/>
        <v>0.0136656</v>
      </c>
      <c r="S99" s="16">
        <f t="shared" si="88"/>
        <v>0.756339365376132</v>
      </c>
      <c r="T99" s="3">
        <v>0.01</v>
      </c>
      <c r="U99" s="17">
        <f t="shared" si="89"/>
        <v>0.00756339365376132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0.0346633936537613</v>
      </c>
      <c r="AR99" s="24">
        <f t="shared" si="93"/>
        <v>7.592</v>
      </c>
      <c r="AS99" s="1">
        <f t="shared" si="94"/>
        <v>0.18</v>
      </c>
      <c r="AT99" s="2">
        <f t="shared" si="95"/>
        <v>86.9166666666667</v>
      </c>
      <c r="AU99" s="1">
        <f t="shared" si="96"/>
        <v>27585.2960245278</v>
      </c>
    </row>
    <row r="100" s="1" customFormat="1" ht="16.8" spans="1:47">
      <c r="A100" s="6"/>
      <c r="B100" s="6"/>
      <c r="C100" s="8">
        <v>9</v>
      </c>
      <c r="D100" s="9">
        <v>18.7265333333333</v>
      </c>
      <c r="E100" s="12">
        <f t="shared" si="97"/>
        <v>21.817</v>
      </c>
      <c r="F100" s="8" t="s">
        <v>109</v>
      </c>
      <c r="G100" s="6">
        <v>10</v>
      </c>
      <c r="H100" s="11">
        <f t="shared" si="80"/>
        <v>18.7265333333333</v>
      </c>
      <c r="I100" s="11">
        <f t="shared" si="81"/>
        <v>291.876533333333</v>
      </c>
      <c r="J100" s="11">
        <f t="shared" si="82"/>
        <v>0.171574851593559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0.254452173975903</v>
      </c>
      <c r="P100" s="11">
        <f t="shared" si="85"/>
        <v>0.043657593987574</v>
      </c>
      <c r="Q100" s="15">
        <f t="shared" si="86"/>
        <v>0.00785836691776332</v>
      </c>
      <c r="R100" s="11">
        <f t="shared" si="87"/>
        <v>0.0136656</v>
      </c>
      <c r="S100" s="16">
        <f t="shared" si="88"/>
        <v>0.575047339140859</v>
      </c>
      <c r="T100" s="3">
        <v>0.01</v>
      </c>
      <c r="U100" s="17">
        <f t="shared" si="89"/>
        <v>0.00575047339140859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0.0328504733914086</v>
      </c>
      <c r="AR100" s="24">
        <f t="shared" si="93"/>
        <v>7.592</v>
      </c>
      <c r="AS100" s="1">
        <f t="shared" si="94"/>
        <v>0.18</v>
      </c>
      <c r="AT100" s="2">
        <f t="shared" si="95"/>
        <v>86.9166666666667</v>
      </c>
      <c r="AU100" s="1">
        <f t="shared" si="96"/>
        <v>26142.5653269685</v>
      </c>
    </row>
    <row r="101" s="1" customFormat="1" ht="16.8" spans="1:47">
      <c r="A101" s="6"/>
      <c r="B101" s="6"/>
      <c r="C101" s="8">
        <v>10</v>
      </c>
      <c r="D101" s="9">
        <v>10.4783225806452</v>
      </c>
      <c r="E101" s="12">
        <f t="shared" si="97"/>
        <v>18.7265333333333</v>
      </c>
      <c r="F101" s="8" t="s">
        <v>109</v>
      </c>
      <c r="G101" s="6">
        <v>11</v>
      </c>
      <c r="H101" s="11">
        <f t="shared" si="80"/>
        <v>10.4783225806452</v>
      </c>
      <c r="I101" s="11">
        <f t="shared" si="81"/>
        <v>283.628322580645</v>
      </c>
      <c r="J101" s="11">
        <f t="shared" si="82"/>
        <v>0.0650331256283573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0.200254850988912</v>
      </c>
      <c r="O101" s="11">
        <f t="shared" si="98"/>
        <v>0.0864597289994164</v>
      </c>
      <c r="P101" s="11">
        <f t="shared" si="85"/>
        <v>0.00562274641781277</v>
      </c>
      <c r="Q101" s="15">
        <f t="shared" si="86"/>
        <v>0.0010120943552063</v>
      </c>
      <c r="R101" s="11">
        <f t="shared" si="87"/>
        <v>0.0136656</v>
      </c>
      <c r="S101" s="16">
        <f t="shared" si="88"/>
        <v>0.0740614649343094</v>
      </c>
      <c r="T101" s="3">
        <v>0.01</v>
      </c>
      <c r="U101" s="17">
        <f t="shared" si="89"/>
        <v>0.000740614649343094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0.0155406146493431</v>
      </c>
      <c r="AR101" s="24">
        <f t="shared" si="93"/>
        <v>7.592</v>
      </c>
      <c r="AS101" s="1">
        <f t="shared" si="94"/>
        <v>0.18</v>
      </c>
      <c r="AT101" s="2">
        <f t="shared" si="95"/>
        <v>86.9166666666667</v>
      </c>
      <c r="AU101" s="1">
        <f t="shared" si="96"/>
        <v>12367.2961680348</v>
      </c>
    </row>
    <row r="102" s="1" customFormat="1" ht="16.8" spans="1:48">
      <c r="A102" s="6"/>
      <c r="B102" s="6"/>
      <c r="C102" s="8">
        <v>11</v>
      </c>
      <c r="D102" s="9">
        <v>4.28406666666667</v>
      </c>
      <c r="E102" s="12">
        <f t="shared" si="97"/>
        <v>10.4783225806452</v>
      </c>
      <c r="F102" s="8" t="s">
        <v>111</v>
      </c>
      <c r="G102" s="6">
        <v>12</v>
      </c>
      <c r="H102" s="11">
        <f t="shared" si="80"/>
        <v>4.28406666666667</v>
      </c>
      <c r="I102" s="11">
        <f t="shared" si="81"/>
        <v>277.434066666667</v>
      </c>
      <c r="J102" s="11">
        <f t="shared" si="82"/>
        <v>0.0302176479816252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0.156756982581604</v>
      </c>
      <c r="P102" s="11">
        <f t="shared" si="85"/>
        <v>0.00473682731831266</v>
      </c>
      <c r="Q102" s="15">
        <f t="shared" si="86"/>
        <v>0.000852628917296278</v>
      </c>
      <c r="R102" s="11">
        <f t="shared" si="87"/>
        <v>0.0136656</v>
      </c>
      <c r="S102" s="16">
        <f t="shared" si="88"/>
        <v>0.0623923514003248</v>
      </c>
      <c r="T102" s="3">
        <v>0.01</v>
      </c>
      <c r="U102" s="17">
        <f t="shared" si="89"/>
        <v>0.000623923514003248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0.0154239235140032</v>
      </c>
      <c r="AR102" s="24">
        <f t="shared" si="93"/>
        <v>7.592</v>
      </c>
      <c r="AS102" s="1">
        <f t="shared" si="94"/>
        <v>0.18</v>
      </c>
      <c r="AT102" s="2">
        <f t="shared" si="95"/>
        <v>86.9166666666667</v>
      </c>
      <c r="AU102" s="1">
        <f t="shared" si="96"/>
        <v>12274.4327991465</v>
      </c>
      <c r="AV102" s="1">
        <f>SUM(AU91:AU102)</f>
        <v>221039.705649203</v>
      </c>
    </row>
    <row r="103" s="1" customFormat="1" ht="16.8" spans="1:46">
      <c r="A103" s="6"/>
      <c r="B103" s="6"/>
      <c r="C103" s="8">
        <v>12</v>
      </c>
      <c r="D103" s="9">
        <v>-0.0518387096774195</v>
      </c>
      <c r="E103" s="12">
        <f t="shared" si="97"/>
        <v>4.28406666666667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ht="16.8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5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-3.32132258064516</v>
      </c>
      <c r="E107" s="8"/>
      <c r="F107" s="8"/>
      <c r="G107" s="6">
        <v>1</v>
      </c>
      <c r="H107" s="11">
        <f t="shared" ref="H107:H118" si="99">E108</f>
        <v>-3.32132258064516</v>
      </c>
      <c r="I107" s="11">
        <f t="shared" ref="I107:I118" si="100">H107+273.15</f>
        <v>269.828677419355</v>
      </c>
      <c r="J107" s="11">
        <f t="shared" ref="J107:J118" si="101">EXP(($C$18*(I107-$C$16))/($C$19*I107*$C$16))</f>
        <v>0.0112370264125508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0.031044364314558</v>
      </c>
      <c r="Q107" s="15">
        <f t="shared" ref="Q107:Q118" si="105">P107*$B$109</f>
        <v>0.00900286565122181</v>
      </c>
      <c r="R107" s="11">
        <f t="shared" ref="R107:R118" si="106">L107*$B$109</f>
        <v>0.80117865</v>
      </c>
      <c r="S107" s="16">
        <f t="shared" ref="S107:S118" si="107">Q107/R107</f>
        <v>0.0112370264125508</v>
      </c>
      <c r="T107" s="3">
        <v>0.27</v>
      </c>
      <c r="U107" s="17">
        <f t="shared" ref="U107:U118" si="108">S107*T107</f>
        <v>0.00303399713138872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0.226989505642629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127.5</v>
      </c>
      <c r="AF107" s="1">
        <f t="shared" ref="AF107:AF118" si="113">AE107*10000*AC107*AB107</f>
        <v>2961307.92798257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5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-1.54929032258065</v>
      </c>
      <c r="E108" s="12">
        <f t="shared" ref="E108:E119" si="114">D107</f>
        <v>-3.32132258064516</v>
      </c>
      <c r="F108" s="8" t="s">
        <v>109</v>
      </c>
      <c r="G108" s="6">
        <v>2</v>
      </c>
      <c r="H108" s="11">
        <f t="shared" si="99"/>
        <v>-1.54929032258065</v>
      </c>
      <c r="I108" s="11">
        <f t="shared" si="100"/>
        <v>271.600709677419</v>
      </c>
      <c r="J108" s="11">
        <f t="shared" si="101"/>
        <v>0.0142199772237038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5.49432563568544</v>
      </c>
      <c r="P108" s="11">
        <f t="shared" si="104"/>
        <v>0.0781291853990588</v>
      </c>
      <c r="Q108" s="15">
        <f t="shared" si="105"/>
        <v>0.0226574637657271</v>
      </c>
      <c r="R108" s="11">
        <f t="shared" si="106"/>
        <v>0.80117865</v>
      </c>
      <c r="S108" s="16">
        <f t="shared" si="107"/>
        <v>0.0282801641877589</v>
      </c>
      <c r="T108" s="3">
        <v>0.27</v>
      </c>
      <c r="U108" s="17">
        <f t="shared" si="108"/>
        <v>0.00763564433069491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0.227883605693454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127.5</v>
      </c>
      <c r="AF108" s="1">
        <f t="shared" si="113"/>
        <v>2972972.36842188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5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4.34214285714286</v>
      </c>
      <c r="E109" s="12">
        <f t="shared" si="114"/>
        <v>-1.54929032258065</v>
      </c>
      <c r="F109" s="8" t="s">
        <v>109</v>
      </c>
      <c r="G109" s="6">
        <v>3</v>
      </c>
      <c r="H109" s="11">
        <f t="shared" si="99"/>
        <v>4.34214285714286</v>
      </c>
      <c r="I109" s="11">
        <f t="shared" si="100"/>
        <v>277.492142857143</v>
      </c>
      <c r="J109" s="11">
        <f t="shared" si="101"/>
        <v>0.0304404196872501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8.17888145028638</v>
      </c>
      <c r="P109" s="11">
        <f t="shared" si="104"/>
        <v>0.248968583918982</v>
      </c>
      <c r="Q109" s="15">
        <f t="shared" si="105"/>
        <v>0.0722008893365049</v>
      </c>
      <c r="R109" s="11">
        <f t="shared" si="106"/>
        <v>0.80117865</v>
      </c>
      <c r="S109" s="16">
        <f t="shared" si="107"/>
        <v>0.0901183391950159</v>
      </c>
      <c r="T109" s="3">
        <v>0.27</v>
      </c>
      <c r="U109" s="17">
        <f t="shared" si="108"/>
        <v>0.0243319515826543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0.23112769819251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127.5</v>
      </c>
      <c r="AF109" s="1">
        <f t="shared" si="113"/>
        <v>3015294.83971572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5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8.26538709677419</v>
      </c>
      <c r="E110" s="12">
        <f t="shared" si="114"/>
        <v>4.34214285714286</v>
      </c>
      <c r="F110" s="8" t="s">
        <v>109</v>
      </c>
      <c r="G110" s="6">
        <v>4</v>
      </c>
      <c r="H110" s="11">
        <f t="shared" si="99"/>
        <v>8.26538709677419</v>
      </c>
      <c r="I110" s="11">
        <f t="shared" si="100"/>
        <v>281.415387096774</v>
      </c>
      <c r="J110" s="11">
        <f t="shared" si="101"/>
        <v>0.0496473211725137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10.6925978663674</v>
      </c>
      <c r="P110" s="11">
        <f t="shared" si="104"/>
        <v>0.530858840440077</v>
      </c>
      <c r="Q110" s="15">
        <f t="shared" si="105"/>
        <v>0.153949063727622</v>
      </c>
      <c r="R110" s="11">
        <f t="shared" si="106"/>
        <v>0.80117865</v>
      </c>
      <c r="S110" s="16">
        <f t="shared" si="107"/>
        <v>0.192153227906937</v>
      </c>
      <c r="T110" s="3">
        <v>0.27</v>
      </c>
      <c r="U110" s="17">
        <f t="shared" si="108"/>
        <v>0.0518813715348731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0.236480550489226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127.5</v>
      </c>
      <c r="AF110" s="1">
        <f t="shared" si="113"/>
        <v>3085128.21768933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5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11.2205666666667</v>
      </c>
      <c r="E111" s="12">
        <f t="shared" si="114"/>
        <v>8.26538709677419</v>
      </c>
      <c r="F111" s="8" t="s">
        <v>109</v>
      </c>
      <c r="G111" s="6">
        <v>5</v>
      </c>
      <c r="H111" s="11">
        <f t="shared" si="99"/>
        <v>11.2205666666667</v>
      </c>
      <c r="I111" s="11">
        <f t="shared" si="100"/>
        <v>284.370566666667</v>
      </c>
      <c r="J111" s="11">
        <f t="shared" si="101"/>
        <v>0.0711294136459476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9.65365207463096</v>
      </c>
      <c r="O111" s="11">
        <f t="shared" si="115"/>
        <v>3.27077195129637</v>
      </c>
      <c r="P111" s="11">
        <f t="shared" si="104"/>
        <v>0.232648091065322</v>
      </c>
      <c r="Q111" s="15">
        <f t="shared" si="105"/>
        <v>0.0674679464089434</v>
      </c>
      <c r="R111" s="11">
        <f t="shared" si="106"/>
        <v>0.80117865</v>
      </c>
      <c r="S111" s="16">
        <f t="shared" si="107"/>
        <v>0.0842108640924761</v>
      </c>
      <c r="T111" s="3">
        <v>0.27</v>
      </c>
      <c r="U111" s="17">
        <f t="shared" si="108"/>
        <v>0.0227369333049685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0.230817786141155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127.5</v>
      </c>
      <c r="AF111" s="1">
        <f t="shared" si="113"/>
        <v>3011251.72321985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5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17.8756774193548</v>
      </c>
      <c r="E112" s="12">
        <f t="shared" si="114"/>
        <v>11.2205666666667</v>
      </c>
      <c r="F112" s="8" t="s">
        <v>111</v>
      </c>
      <c r="G112" s="6">
        <v>6</v>
      </c>
      <c r="H112" s="11">
        <f t="shared" si="99"/>
        <v>17.8756774193548</v>
      </c>
      <c r="I112" s="11">
        <f t="shared" si="100"/>
        <v>291.025677419355</v>
      </c>
      <c r="J112" s="11">
        <f t="shared" si="101"/>
        <v>0.155631173189502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5.80080886023104</v>
      </c>
      <c r="P112" s="11">
        <f t="shared" si="104"/>
        <v>0.902786688365817</v>
      </c>
      <c r="Q112" s="15">
        <f t="shared" si="105"/>
        <v>0.261808139626087</v>
      </c>
      <c r="R112" s="11">
        <f t="shared" si="106"/>
        <v>0.80117865</v>
      </c>
      <c r="S112" s="16">
        <f t="shared" si="107"/>
        <v>0.326778727348872</v>
      </c>
      <c r="T112" s="3">
        <v>0.27</v>
      </c>
      <c r="U112" s="17">
        <f t="shared" si="108"/>
        <v>0.0882302563841953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0.292343138815449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127.5</v>
      </c>
      <c r="AF112" s="1">
        <f t="shared" si="113"/>
        <v>3813912.2432756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5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22.1383</v>
      </c>
      <c r="E113" s="12">
        <f t="shared" si="114"/>
        <v>17.8756774193548</v>
      </c>
      <c r="F113" s="8" t="s">
        <v>109</v>
      </c>
      <c r="G113" s="6">
        <v>7</v>
      </c>
      <c r="H113" s="11">
        <f t="shared" si="99"/>
        <v>22.1383</v>
      </c>
      <c r="I113" s="11">
        <f t="shared" si="100"/>
        <v>295.2883</v>
      </c>
      <c r="J113" s="11">
        <f t="shared" si="101"/>
        <v>0.252258236033166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7.66070717186523</v>
      </c>
      <c r="P113" s="11">
        <f t="shared" si="104"/>
        <v>1.93247647794134</v>
      </c>
      <c r="Q113" s="15">
        <f t="shared" si="105"/>
        <v>0.56041817860299</v>
      </c>
      <c r="R113" s="11">
        <f t="shared" si="106"/>
        <v>0.80117865</v>
      </c>
      <c r="S113" s="16">
        <f t="shared" si="107"/>
        <v>0.699492152721481</v>
      </c>
      <c r="T113" s="3">
        <v>0.27</v>
      </c>
      <c r="U113" s="17">
        <f t="shared" si="108"/>
        <v>0.1888628812348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0.311896057823922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127.5</v>
      </c>
      <c r="AF113" s="1">
        <f t="shared" si="113"/>
        <v>4068999.86907162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5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24.1162903225806</v>
      </c>
      <c r="E114" s="12">
        <f t="shared" si="114"/>
        <v>22.1383</v>
      </c>
      <c r="F114" s="8" t="s">
        <v>109</v>
      </c>
      <c r="G114" s="6">
        <v>8</v>
      </c>
      <c r="H114" s="11">
        <f t="shared" si="99"/>
        <v>24.1162903225806</v>
      </c>
      <c r="I114" s="11">
        <f t="shared" si="100"/>
        <v>297.266290322581</v>
      </c>
      <c r="J114" s="11">
        <f t="shared" si="101"/>
        <v>0.314146384063918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8.49091569392388</v>
      </c>
      <c r="P114" s="11">
        <f t="shared" si="104"/>
        <v>2.66739046263776</v>
      </c>
      <c r="Q114" s="15">
        <f t="shared" si="105"/>
        <v>0.773543234164949</v>
      </c>
      <c r="R114" s="11">
        <f t="shared" si="106"/>
        <v>0.80117865</v>
      </c>
      <c r="S114" s="16">
        <f t="shared" si="107"/>
        <v>0.965506549837479</v>
      </c>
      <c r="T114" s="3">
        <v>0.27</v>
      </c>
      <c r="U114" s="17">
        <f t="shared" si="108"/>
        <v>0.260686768456119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0.325851439111024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127.5</v>
      </c>
      <c r="AF114" s="1">
        <f t="shared" si="113"/>
        <v>4251061.94778542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5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21.817</v>
      </c>
      <c r="E115" s="12">
        <f t="shared" si="114"/>
        <v>24.1162903225806</v>
      </c>
      <c r="F115" s="8" t="s">
        <v>109</v>
      </c>
      <c r="G115" s="6">
        <v>9</v>
      </c>
      <c r="H115" s="11">
        <f t="shared" si="99"/>
        <v>21.817</v>
      </c>
      <c r="I115" s="11">
        <f t="shared" si="100"/>
        <v>294.967</v>
      </c>
      <c r="J115" s="11">
        <f t="shared" si="101"/>
        <v>0.24335852062187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8.58621023128612</v>
      </c>
      <c r="P115" s="11">
        <f t="shared" si="104"/>
        <v>2.08952741963416</v>
      </c>
      <c r="Q115" s="15">
        <f t="shared" si="105"/>
        <v>0.605962951693906</v>
      </c>
      <c r="R115" s="11">
        <f t="shared" si="106"/>
        <v>0.80117865</v>
      </c>
      <c r="S115" s="16">
        <f t="shared" si="107"/>
        <v>0.756339365376132</v>
      </c>
      <c r="T115" s="3">
        <v>0.27</v>
      </c>
      <c r="U115" s="17">
        <f t="shared" si="108"/>
        <v>0.204211628651556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0.314878319446997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127.5</v>
      </c>
      <c r="AF115" s="1">
        <f t="shared" si="113"/>
        <v>4107906.49148453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18.7265333333333</v>
      </c>
      <c r="E116" s="12">
        <f t="shared" si="114"/>
        <v>21.817</v>
      </c>
      <c r="F116" s="8" t="s">
        <v>109</v>
      </c>
      <c r="G116" s="6">
        <v>10</v>
      </c>
      <c r="H116" s="11">
        <f t="shared" si="99"/>
        <v>18.7265333333333</v>
      </c>
      <c r="I116" s="11">
        <f t="shared" si="100"/>
        <v>291.876533333333</v>
      </c>
      <c r="J116" s="11">
        <f t="shared" si="101"/>
        <v>0.171574851593559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9.25936781165196</v>
      </c>
      <c r="P116" s="11">
        <f t="shared" si="104"/>
        <v>1.58867465813436</v>
      </c>
      <c r="Q116" s="15">
        <f t="shared" si="105"/>
        <v>0.460715650858965</v>
      </c>
      <c r="R116" s="11">
        <f t="shared" si="106"/>
        <v>0.80117865</v>
      </c>
      <c r="S116" s="16">
        <f t="shared" si="107"/>
        <v>0.575047339140859</v>
      </c>
      <c r="T116" s="3">
        <v>0.27</v>
      </c>
      <c r="U116" s="17">
        <f t="shared" si="108"/>
        <v>0.155262781568032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0.305367558458669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127.5</v>
      </c>
      <c r="AF116" s="1">
        <f t="shared" si="113"/>
        <v>3983828.98474628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5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10.4783225806452</v>
      </c>
      <c r="E117" s="12">
        <f t="shared" si="114"/>
        <v>18.7265333333333</v>
      </c>
      <c r="F117" s="8" t="s">
        <v>109</v>
      </c>
      <c r="G117" s="6">
        <v>11</v>
      </c>
      <c r="H117" s="11">
        <f t="shared" si="99"/>
        <v>10.4783225806452</v>
      </c>
      <c r="I117" s="11">
        <f t="shared" si="100"/>
        <v>283.628322580645</v>
      </c>
      <c r="J117" s="11">
        <f t="shared" si="101"/>
        <v>0.0650331256283573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7.28715849584172</v>
      </c>
      <c r="O117" s="11">
        <f t="shared" si="115"/>
        <v>3.14621965767588</v>
      </c>
      <c r="P117" s="11">
        <f t="shared" si="104"/>
        <v>0.204608498252043</v>
      </c>
      <c r="Q117" s="15">
        <f t="shared" si="105"/>
        <v>0.0593364644930923</v>
      </c>
      <c r="R117" s="11">
        <f t="shared" si="106"/>
        <v>0.80117865</v>
      </c>
      <c r="S117" s="16">
        <f t="shared" si="107"/>
        <v>0.0740614649343094</v>
      </c>
      <c r="T117" s="3">
        <v>0.27</v>
      </c>
      <c r="U117" s="17">
        <f t="shared" si="108"/>
        <v>0.0199965955322635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0.230285338511919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127.5</v>
      </c>
      <c r="AF117" s="1">
        <f t="shared" si="113"/>
        <v>3004305.40479323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5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4.28406666666667</v>
      </c>
      <c r="E118" s="12">
        <f t="shared" si="114"/>
        <v>10.4783225806452</v>
      </c>
      <c r="F118" s="8" t="s">
        <v>111</v>
      </c>
      <c r="G118" s="6">
        <v>12</v>
      </c>
      <c r="H118" s="11">
        <f t="shared" si="99"/>
        <v>4.28406666666667</v>
      </c>
      <c r="I118" s="11">
        <f t="shared" si="100"/>
        <v>277.434066666667</v>
      </c>
      <c r="J118" s="11">
        <f t="shared" si="101"/>
        <v>0.0302176479816252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5.70429615942384</v>
      </c>
      <c r="P118" s="11">
        <f t="shared" si="104"/>
        <v>0.172370413328406</v>
      </c>
      <c r="Q118" s="15">
        <f t="shared" si="105"/>
        <v>0.0499874198652378</v>
      </c>
      <c r="R118" s="11">
        <f t="shared" si="106"/>
        <v>0.80117865</v>
      </c>
      <c r="S118" s="16">
        <f t="shared" si="107"/>
        <v>0.0623923514003247</v>
      </c>
      <c r="T118" s="3">
        <v>0.27</v>
      </c>
      <c r="U118" s="17">
        <f t="shared" si="108"/>
        <v>0.0168459348780877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0.229673165146812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127.5</v>
      </c>
      <c r="AF118" s="1">
        <f t="shared" si="113"/>
        <v>2996318.98341989</v>
      </c>
      <c r="AG118" s="1">
        <f>SUM(AF107:AF118)</f>
        <v>41272289.0016059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-0.0518387096774195</v>
      </c>
      <c r="E119" s="12">
        <f t="shared" si="114"/>
        <v>4.28406666666667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-3.32132258064516</v>
      </c>
      <c r="E123" s="8"/>
      <c r="F123" s="8"/>
      <c r="G123" s="6">
        <v>1</v>
      </c>
      <c r="H123" s="11">
        <f t="shared" ref="H123:H134" si="116">E124</f>
        <v>-3.32132258064516</v>
      </c>
      <c r="I123" s="11">
        <f t="shared" ref="I123:I134" si="117">H123+273.15</f>
        <v>269.828677419355</v>
      </c>
      <c r="J123" s="11">
        <f t="shared" ref="J123:J134" si="118">EXP(($C$18*(I123-$C$16))/($C$19*I123*$C$16))</f>
        <v>0.0112370264125508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0.00585696290674974</v>
      </c>
      <c r="Q123" s="15">
        <f t="shared" ref="Q123:Q134" si="122">P123*$B$125</f>
        <v>0.00152281035575493</v>
      </c>
      <c r="R123" s="11">
        <f t="shared" ref="R123:R134" si="123">L123*$B$125</f>
        <v>0.1355172</v>
      </c>
      <c r="S123" s="16">
        <f t="shared" ref="S123:S134" si="124">Q123/R123</f>
        <v>0.0112370264125508</v>
      </c>
      <c r="T123" s="3">
        <v>0.01</v>
      </c>
      <c r="U123" s="17">
        <f t="shared" ref="U123:U134" si="125">S123*T123</f>
        <v>0.000112370264125508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0.00560237026412551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0.908333333333333</v>
      </c>
      <c r="AX123" s="1">
        <f t="shared" ref="AX123:AX134" si="132">AW123*10000*AV123*0.67*AU123*AT123</f>
        <v>462.047136080399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-1.54929032258065</v>
      </c>
      <c r="E124" s="12">
        <f t="shared" ref="E124:E135" si="133">D123</f>
        <v>-3.32132258064516</v>
      </c>
      <c r="F124" s="8" t="s">
        <v>109</v>
      </c>
      <c r="G124" s="6">
        <v>2</v>
      </c>
      <c r="H124" s="11">
        <f t="shared" si="116"/>
        <v>-1.54929032258065</v>
      </c>
      <c r="I124" s="11">
        <f t="shared" si="117"/>
        <v>271.600709677419</v>
      </c>
      <c r="J124" s="11">
        <f t="shared" si="118"/>
        <v>0.0142199772237038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1.03658303709325</v>
      </c>
      <c r="P124" s="11">
        <f t="shared" si="121"/>
        <v>0.0147401871779437</v>
      </c>
      <c r="Q124" s="15">
        <f t="shared" si="122"/>
        <v>0.00383244866626537</v>
      </c>
      <c r="R124" s="11">
        <f t="shared" si="123"/>
        <v>0.1355172</v>
      </c>
      <c r="S124" s="16">
        <f t="shared" si="124"/>
        <v>0.0282801641877589</v>
      </c>
      <c r="T124" s="3">
        <v>0.01</v>
      </c>
      <c r="U124" s="17">
        <f t="shared" si="125"/>
        <v>0.000282801641877589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0.00577280164187759</v>
      </c>
      <c r="AU124" s="24">
        <f t="shared" si="129"/>
        <v>52.122</v>
      </c>
      <c r="AV124" s="1">
        <f t="shared" si="130"/>
        <v>0.26</v>
      </c>
      <c r="AW124" s="2">
        <f t="shared" si="131"/>
        <v>0.908333333333333</v>
      </c>
      <c r="AX124" s="1">
        <f t="shared" si="132"/>
        <v>476.103209898447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4.34214285714286</v>
      </c>
      <c r="E125" s="12">
        <f t="shared" si="133"/>
        <v>-1.54929032258065</v>
      </c>
      <c r="F125" s="8" t="s">
        <v>109</v>
      </c>
      <c r="G125" s="6">
        <v>3</v>
      </c>
      <c r="H125" s="11">
        <f t="shared" si="116"/>
        <v>4.34214285714286</v>
      </c>
      <c r="I125" s="11">
        <f t="shared" si="117"/>
        <v>277.492142857143</v>
      </c>
      <c r="J125" s="11">
        <f t="shared" si="118"/>
        <v>0.0304404196872501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1.54306284991531</v>
      </c>
      <c r="P125" s="11">
        <f t="shared" si="121"/>
        <v>0.0469714807552262</v>
      </c>
      <c r="Q125" s="15">
        <f t="shared" si="122"/>
        <v>0.0122125849963588</v>
      </c>
      <c r="R125" s="11">
        <f t="shared" si="123"/>
        <v>0.1355172</v>
      </c>
      <c r="S125" s="16">
        <f t="shared" si="124"/>
        <v>0.0901183391950159</v>
      </c>
      <c r="T125" s="3">
        <v>0.01</v>
      </c>
      <c r="U125" s="17">
        <f t="shared" si="125"/>
        <v>0.000901183391950159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0.00639118339195016</v>
      </c>
      <c r="AU125" s="24">
        <f t="shared" si="129"/>
        <v>52.122</v>
      </c>
      <c r="AV125" s="1">
        <f t="shared" si="130"/>
        <v>0.26</v>
      </c>
      <c r="AW125" s="2">
        <f t="shared" si="131"/>
        <v>0.908333333333333</v>
      </c>
      <c r="AX125" s="1">
        <f t="shared" si="132"/>
        <v>527.103322914007</v>
      </c>
    </row>
    <row r="126" s="1" customFormat="1" ht="16.8" spans="1:50">
      <c r="A126" s="6"/>
      <c r="B126" s="6"/>
      <c r="C126" s="8">
        <v>3</v>
      </c>
      <c r="D126" s="9">
        <v>8.26538709677419</v>
      </c>
      <c r="E126" s="12">
        <f t="shared" si="133"/>
        <v>4.34214285714286</v>
      </c>
      <c r="F126" s="8" t="s">
        <v>109</v>
      </c>
      <c r="G126" s="6">
        <v>4</v>
      </c>
      <c r="H126" s="11">
        <f t="shared" si="116"/>
        <v>8.26538709677419</v>
      </c>
      <c r="I126" s="11">
        <f t="shared" si="117"/>
        <v>281.415387096774</v>
      </c>
      <c r="J126" s="11">
        <f t="shared" si="118"/>
        <v>0.0496473211725137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2.01731136916008</v>
      </c>
      <c r="P126" s="11">
        <f t="shared" si="121"/>
        <v>0.100154105449654</v>
      </c>
      <c r="Q126" s="15">
        <f t="shared" si="122"/>
        <v>0.02604006741691</v>
      </c>
      <c r="R126" s="11">
        <f t="shared" si="123"/>
        <v>0.1355172</v>
      </c>
      <c r="S126" s="16">
        <f t="shared" si="124"/>
        <v>0.192153227906937</v>
      </c>
      <c r="T126" s="3">
        <v>0.01</v>
      </c>
      <c r="U126" s="17">
        <f t="shared" si="125"/>
        <v>0.00192153227906937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0.00741153227906937</v>
      </c>
      <c r="AU126" s="24">
        <f t="shared" si="129"/>
        <v>52.122</v>
      </c>
      <c r="AV126" s="1">
        <f t="shared" si="130"/>
        <v>0.26</v>
      </c>
      <c r="AW126" s="2">
        <f t="shared" si="131"/>
        <v>0.908333333333333</v>
      </c>
      <c r="AX126" s="1">
        <f t="shared" si="132"/>
        <v>611.255076345078</v>
      </c>
    </row>
    <row r="127" s="1" customFormat="1" ht="16.8" spans="1:50">
      <c r="A127" s="6"/>
      <c r="B127" s="6"/>
      <c r="C127" s="8">
        <v>4</v>
      </c>
      <c r="D127" s="9">
        <v>11.2205666666667</v>
      </c>
      <c r="E127" s="12">
        <f t="shared" si="133"/>
        <v>8.26538709677419</v>
      </c>
      <c r="F127" s="8" t="s">
        <v>109</v>
      </c>
      <c r="G127" s="6">
        <v>5</v>
      </c>
      <c r="H127" s="11">
        <f t="shared" si="116"/>
        <v>11.2205666666667</v>
      </c>
      <c r="I127" s="11">
        <f t="shared" si="117"/>
        <v>284.370566666667</v>
      </c>
      <c r="J127" s="11">
        <f t="shared" si="118"/>
        <v>0.0711294136459476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1.82129940052491</v>
      </c>
      <c r="O127" s="11">
        <f t="shared" si="134"/>
        <v>0.617077863185521</v>
      </c>
      <c r="P127" s="11">
        <f t="shared" si="121"/>
        <v>0.0438923865822804</v>
      </c>
      <c r="Q127" s="15">
        <f t="shared" si="122"/>
        <v>0.0114120205113929</v>
      </c>
      <c r="R127" s="11">
        <f t="shared" si="123"/>
        <v>0.1355172</v>
      </c>
      <c r="S127" s="16">
        <f t="shared" si="124"/>
        <v>0.0842108640924761</v>
      </c>
      <c r="T127" s="3">
        <v>0.01</v>
      </c>
      <c r="U127" s="17">
        <f t="shared" si="125"/>
        <v>0.000842108640924761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0.00633210864092476</v>
      </c>
      <c r="AU127" s="24">
        <f t="shared" si="129"/>
        <v>52.122</v>
      </c>
      <c r="AV127" s="1">
        <f t="shared" si="130"/>
        <v>0.26</v>
      </c>
      <c r="AW127" s="2">
        <f t="shared" si="131"/>
        <v>0.908333333333333</v>
      </c>
      <c r="AX127" s="1">
        <f t="shared" si="132"/>
        <v>522.231220885919</v>
      </c>
    </row>
    <row r="128" s="1" customFormat="1" ht="16.8" spans="1:50">
      <c r="A128" s="6"/>
      <c r="B128" s="6"/>
      <c r="C128" s="8">
        <v>5</v>
      </c>
      <c r="D128" s="9">
        <v>17.8756774193548</v>
      </c>
      <c r="E128" s="12">
        <f t="shared" si="133"/>
        <v>11.2205666666667</v>
      </c>
      <c r="F128" s="8" t="s">
        <v>111</v>
      </c>
      <c r="G128" s="6">
        <v>6</v>
      </c>
      <c r="H128" s="11">
        <f t="shared" si="116"/>
        <v>17.8756774193548</v>
      </c>
      <c r="I128" s="11">
        <f t="shared" si="117"/>
        <v>291.025677419355</v>
      </c>
      <c r="J128" s="11">
        <f t="shared" si="118"/>
        <v>0.155631173189502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1.09440547660324</v>
      </c>
      <c r="P128" s="11">
        <f t="shared" si="121"/>
        <v>0.170323608268779</v>
      </c>
      <c r="Q128" s="15">
        <f t="shared" si="122"/>
        <v>0.0442841381498825</v>
      </c>
      <c r="R128" s="11">
        <f t="shared" si="123"/>
        <v>0.1355172</v>
      </c>
      <c r="S128" s="16">
        <f t="shared" si="124"/>
        <v>0.326778727348872</v>
      </c>
      <c r="T128" s="3">
        <v>0.01</v>
      </c>
      <c r="U128" s="17">
        <f t="shared" si="125"/>
        <v>0.00326778727348872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0.0132177872734887</v>
      </c>
      <c r="AU128" s="24">
        <f t="shared" si="129"/>
        <v>52.122</v>
      </c>
      <c r="AV128" s="1">
        <f t="shared" si="130"/>
        <v>0.26</v>
      </c>
      <c r="AW128" s="2">
        <f t="shared" si="131"/>
        <v>0.908333333333333</v>
      </c>
      <c r="AX128" s="1">
        <f t="shared" si="132"/>
        <v>1090.11730162549</v>
      </c>
    </row>
    <row r="129" s="1" customFormat="1" ht="16.8" spans="1:50">
      <c r="A129" s="6"/>
      <c r="B129" s="6"/>
      <c r="C129" s="8">
        <v>6</v>
      </c>
      <c r="D129" s="9">
        <v>22.1383</v>
      </c>
      <c r="E129" s="12">
        <f t="shared" si="133"/>
        <v>17.8756774193548</v>
      </c>
      <c r="F129" s="8" t="s">
        <v>109</v>
      </c>
      <c r="G129" s="6">
        <v>7</v>
      </c>
      <c r="H129" s="11">
        <f t="shared" si="116"/>
        <v>22.1383</v>
      </c>
      <c r="I129" s="11">
        <f t="shared" si="117"/>
        <v>295.2883</v>
      </c>
      <c r="J129" s="11">
        <f t="shared" si="118"/>
        <v>0.252258236033166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1.44530186833446</v>
      </c>
      <c r="P129" s="11">
        <f t="shared" si="121"/>
        <v>0.36458929984149</v>
      </c>
      <c r="Q129" s="15">
        <f t="shared" si="122"/>
        <v>0.0947932179587874</v>
      </c>
      <c r="R129" s="11">
        <f t="shared" si="123"/>
        <v>0.1355172</v>
      </c>
      <c r="S129" s="16">
        <f t="shared" si="124"/>
        <v>0.699492152721481</v>
      </c>
      <c r="T129" s="3">
        <v>0.01</v>
      </c>
      <c r="U129" s="17">
        <f t="shared" si="125"/>
        <v>0.00699492152721481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0.0169449215272148</v>
      </c>
      <c r="AU129" s="24">
        <f t="shared" si="129"/>
        <v>52.122</v>
      </c>
      <c r="AV129" s="1">
        <f t="shared" si="130"/>
        <v>0.26</v>
      </c>
      <c r="AW129" s="2">
        <f t="shared" si="131"/>
        <v>0.908333333333333</v>
      </c>
      <c r="AX129" s="1">
        <f t="shared" si="132"/>
        <v>1397.50714316252</v>
      </c>
    </row>
    <row r="130" s="1" customFormat="1" ht="16.8" spans="1:50">
      <c r="A130" s="6"/>
      <c r="B130" s="6"/>
      <c r="C130" s="8">
        <v>7</v>
      </c>
      <c r="D130" s="9">
        <v>24.1162903225806</v>
      </c>
      <c r="E130" s="12">
        <f t="shared" si="133"/>
        <v>22.1383</v>
      </c>
      <c r="F130" s="8" t="s">
        <v>109</v>
      </c>
      <c r="G130" s="6">
        <v>8</v>
      </c>
      <c r="H130" s="11">
        <f t="shared" si="116"/>
        <v>24.1162903225806</v>
      </c>
      <c r="I130" s="11">
        <f t="shared" si="117"/>
        <v>297.266290322581</v>
      </c>
      <c r="J130" s="11">
        <f t="shared" si="118"/>
        <v>0.314146384063918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1.60193256849297</v>
      </c>
      <c r="P130" s="11">
        <f t="shared" si="121"/>
        <v>0.503241323906291</v>
      </c>
      <c r="Q130" s="15">
        <f t="shared" si="122"/>
        <v>0.130842744215636</v>
      </c>
      <c r="R130" s="11">
        <f t="shared" si="123"/>
        <v>0.1355172</v>
      </c>
      <c r="S130" s="16">
        <f t="shared" si="124"/>
        <v>0.96550654983748</v>
      </c>
      <c r="T130" s="3">
        <v>0.01</v>
      </c>
      <c r="U130" s="17">
        <f t="shared" si="125"/>
        <v>0.0096550654983748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0.0196050654983748</v>
      </c>
      <c r="AU130" s="24">
        <f t="shared" si="129"/>
        <v>52.122</v>
      </c>
      <c r="AV130" s="1">
        <f t="shared" si="130"/>
        <v>0.26</v>
      </c>
      <c r="AW130" s="2">
        <f t="shared" si="131"/>
        <v>0.908333333333333</v>
      </c>
      <c r="AX130" s="1">
        <f t="shared" si="132"/>
        <v>1616.89855170732</v>
      </c>
    </row>
    <row r="131" s="1" customFormat="1" ht="16.8" spans="1:50">
      <c r="A131" s="6"/>
      <c r="B131" s="6"/>
      <c r="C131" s="8">
        <v>8</v>
      </c>
      <c r="D131" s="9">
        <v>21.817</v>
      </c>
      <c r="E131" s="12">
        <f t="shared" si="133"/>
        <v>24.1162903225806</v>
      </c>
      <c r="F131" s="8" t="s">
        <v>109</v>
      </c>
      <c r="G131" s="6">
        <v>9</v>
      </c>
      <c r="H131" s="11">
        <f t="shared" si="116"/>
        <v>21.817</v>
      </c>
      <c r="I131" s="11">
        <f t="shared" si="117"/>
        <v>294.967</v>
      </c>
      <c r="J131" s="11">
        <f t="shared" si="118"/>
        <v>0.24335852062187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1.61991124458668</v>
      </c>
      <c r="P131" s="11">
        <f t="shared" si="121"/>
        <v>0.394219204021348</v>
      </c>
      <c r="Q131" s="15">
        <f t="shared" si="122"/>
        <v>0.10249699304555</v>
      </c>
      <c r="R131" s="11">
        <f t="shared" si="123"/>
        <v>0.1355172</v>
      </c>
      <c r="S131" s="16">
        <f t="shared" si="124"/>
        <v>0.756339365376132</v>
      </c>
      <c r="T131" s="3">
        <v>0.01</v>
      </c>
      <c r="U131" s="17">
        <f t="shared" si="125"/>
        <v>0.00756339365376132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0.0175133936537613</v>
      </c>
      <c r="AU131" s="24">
        <f t="shared" si="129"/>
        <v>52.122</v>
      </c>
      <c r="AV131" s="1">
        <f t="shared" si="130"/>
        <v>0.26</v>
      </c>
      <c r="AW131" s="2">
        <f t="shared" si="131"/>
        <v>0.908333333333333</v>
      </c>
      <c r="AX131" s="1">
        <f t="shared" si="132"/>
        <v>1444.39103437805</v>
      </c>
    </row>
    <row r="132" s="1" customFormat="1" ht="16.8" spans="1:50">
      <c r="A132" s="6"/>
      <c r="B132" s="6"/>
      <c r="C132" s="8">
        <v>9</v>
      </c>
      <c r="D132" s="9">
        <v>18.7265333333333</v>
      </c>
      <c r="E132" s="12">
        <f t="shared" si="133"/>
        <v>21.817</v>
      </c>
      <c r="F132" s="8" t="s">
        <v>109</v>
      </c>
      <c r="G132" s="6">
        <v>10</v>
      </c>
      <c r="H132" s="11">
        <f t="shared" si="116"/>
        <v>18.7265333333333</v>
      </c>
      <c r="I132" s="11">
        <f t="shared" si="117"/>
        <v>291.876533333333</v>
      </c>
      <c r="J132" s="11">
        <f t="shared" si="118"/>
        <v>0.171574851593559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1.74691204056533</v>
      </c>
      <c r="P132" s="11">
        <f t="shared" si="121"/>
        <v>0.299726174106999</v>
      </c>
      <c r="Q132" s="15">
        <f t="shared" si="122"/>
        <v>0.0779288052678196</v>
      </c>
      <c r="R132" s="11">
        <f t="shared" si="123"/>
        <v>0.1355172</v>
      </c>
      <c r="S132" s="16">
        <f t="shared" si="124"/>
        <v>0.575047339140859</v>
      </c>
      <c r="T132" s="3">
        <v>0.01</v>
      </c>
      <c r="U132" s="17">
        <f t="shared" si="125"/>
        <v>0.00575047339140859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0.0157004733914086</v>
      </c>
      <c r="AU132" s="24">
        <f t="shared" si="129"/>
        <v>52.122</v>
      </c>
      <c r="AV132" s="1">
        <f t="shared" si="130"/>
        <v>0.26</v>
      </c>
      <c r="AW132" s="2">
        <f t="shared" si="131"/>
        <v>0.908333333333333</v>
      </c>
      <c r="AX132" s="1">
        <f t="shared" si="132"/>
        <v>1294.87313826074</v>
      </c>
    </row>
    <row r="133" s="1" customFormat="1" ht="16.8" spans="1:50">
      <c r="A133" s="6"/>
      <c r="B133" s="6"/>
      <c r="C133" s="8">
        <v>10</v>
      </c>
      <c r="D133" s="9">
        <v>10.4783225806452</v>
      </c>
      <c r="E133" s="12">
        <f t="shared" si="133"/>
        <v>18.7265333333333</v>
      </c>
      <c r="F133" s="8" t="s">
        <v>109</v>
      </c>
      <c r="G133" s="6">
        <v>11</v>
      </c>
      <c r="H133" s="11">
        <f t="shared" si="116"/>
        <v>10.4783225806452</v>
      </c>
      <c r="I133" s="11">
        <f t="shared" si="117"/>
        <v>283.628322580645</v>
      </c>
      <c r="J133" s="11">
        <f t="shared" si="118"/>
        <v>0.0650331256283573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1.37482657313542</v>
      </c>
      <c r="O133" s="11">
        <f t="shared" si="134"/>
        <v>0.593579293322916</v>
      </c>
      <c r="P133" s="11">
        <f t="shared" si="121"/>
        <v>0.0386023167530607</v>
      </c>
      <c r="Q133" s="15">
        <f t="shared" si="122"/>
        <v>0.0100366023557958</v>
      </c>
      <c r="R133" s="11">
        <f t="shared" si="123"/>
        <v>0.1355172</v>
      </c>
      <c r="S133" s="16">
        <f t="shared" si="124"/>
        <v>0.0740614649343094</v>
      </c>
      <c r="T133" s="3">
        <v>0.01</v>
      </c>
      <c r="U133" s="17">
        <f t="shared" si="125"/>
        <v>0.000740614649343094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0.00623061464934309</v>
      </c>
      <c r="AU133" s="24">
        <f t="shared" si="129"/>
        <v>52.122</v>
      </c>
      <c r="AV133" s="1">
        <f t="shared" si="130"/>
        <v>0.26</v>
      </c>
      <c r="AW133" s="2">
        <f t="shared" si="131"/>
        <v>0.908333333333333</v>
      </c>
      <c r="AX133" s="1">
        <f t="shared" si="132"/>
        <v>513.860655227314</v>
      </c>
    </row>
    <row r="134" s="1" customFormat="1" ht="16.8" spans="1:51">
      <c r="A134" s="6"/>
      <c r="B134" s="6"/>
      <c r="C134" s="8">
        <v>11</v>
      </c>
      <c r="D134" s="9">
        <v>4.28406666666667</v>
      </c>
      <c r="E134" s="12">
        <f t="shared" si="133"/>
        <v>10.4783225806452</v>
      </c>
      <c r="F134" s="8" t="s">
        <v>111</v>
      </c>
      <c r="G134" s="6">
        <v>12</v>
      </c>
      <c r="H134" s="11">
        <f t="shared" si="116"/>
        <v>4.28406666666667</v>
      </c>
      <c r="I134" s="11">
        <f t="shared" si="117"/>
        <v>277.434066666667</v>
      </c>
      <c r="J134" s="11">
        <f t="shared" si="118"/>
        <v>0.0302176479816252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1.07619697656986</v>
      </c>
      <c r="P134" s="11">
        <f t="shared" si="121"/>
        <v>0.0325201413968773</v>
      </c>
      <c r="Q134" s="15">
        <f t="shared" si="122"/>
        <v>0.00845523676318809</v>
      </c>
      <c r="R134" s="11">
        <f t="shared" si="123"/>
        <v>0.1355172</v>
      </c>
      <c r="S134" s="16">
        <f t="shared" si="124"/>
        <v>0.0623923514003248</v>
      </c>
      <c r="T134" s="3">
        <v>0.01</v>
      </c>
      <c r="U134" s="17">
        <f t="shared" si="125"/>
        <v>0.000623923514003248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0.00611392351400325</v>
      </c>
      <c r="AU134" s="24">
        <f t="shared" si="129"/>
        <v>52.122</v>
      </c>
      <c r="AV134" s="1">
        <f t="shared" si="130"/>
        <v>0.26</v>
      </c>
      <c r="AW134" s="2">
        <f t="shared" si="131"/>
        <v>0.908333333333333</v>
      </c>
      <c r="AX134" s="1">
        <f t="shared" si="132"/>
        <v>504.236727791636</v>
      </c>
      <c r="AY134" s="1">
        <f>SUM(AX123:AX134)</f>
        <v>10460.6245182769</v>
      </c>
    </row>
    <row r="135" s="1" customFormat="1" ht="16.8" spans="1:46">
      <c r="A135" s="6"/>
      <c r="B135" s="6"/>
      <c r="C135" s="8">
        <v>12</v>
      </c>
      <c r="D135" s="9">
        <v>-0.0518387096774195</v>
      </c>
      <c r="E135" s="12">
        <f t="shared" si="133"/>
        <v>4.28406666666667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-3.32132258064516</v>
      </c>
      <c r="E139" s="8"/>
      <c r="F139" s="8"/>
      <c r="G139" s="6">
        <v>1</v>
      </c>
      <c r="H139" s="11">
        <f t="shared" ref="H139:H150" si="135">E140</f>
        <v>-3.32132258064516</v>
      </c>
      <c r="I139" s="11">
        <f t="shared" ref="I139:I150" si="136">H139+273.15</f>
        <v>269.828677419355</v>
      </c>
      <c r="J139" s="11">
        <f t="shared" ref="J139:J150" si="137">EXP(($C$18*(I139-$C$16))/($C$19*I139*$C$16))</f>
        <v>0.0112370264125508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0.00319918141965322</v>
      </c>
      <c r="Q139" s="15">
        <f t="shared" ref="Q139:Q150" si="141">P139*$B$125</f>
        <v>0.000831787169109837</v>
      </c>
      <c r="R139" s="11">
        <f t="shared" ref="R139:R150" si="142">L139*$B$125</f>
        <v>0.074022</v>
      </c>
      <c r="S139" s="16">
        <f t="shared" ref="S139:S150" si="143">Q139/R139</f>
        <v>0.0112370264125508</v>
      </c>
      <c r="T139" s="3">
        <v>0.01</v>
      </c>
      <c r="U139" s="17">
        <f t="shared" ref="U139:U150" si="144">S139*T139</f>
        <v>0.000112370264125508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0.00560237026412551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0.275</v>
      </c>
      <c r="AX139" s="1">
        <f t="shared" ref="AX139:AX150" si="151">AW139*10000*AV139*0.67*AU139*AT139</f>
        <v>76.4082265740848</v>
      </c>
      <c r="AZ139" s="2">
        <f t="shared" ref="AZ139:AZ150" si="152">$E$12/12</f>
        <v>0.025</v>
      </c>
      <c r="BA139" s="1">
        <f t="shared" ref="BA139:BA150" si="153">AZ139*10000*AV139*0.67*AU139*AT139</f>
        <v>6.9462024158259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-1.54929032258065</v>
      </c>
      <c r="E140" s="12">
        <f t="shared" ref="E140:E151" si="154">D139</f>
        <v>-3.32132258064516</v>
      </c>
      <c r="F140" s="8" t="s">
        <v>109</v>
      </c>
      <c r="G140" s="6">
        <v>2</v>
      </c>
      <c r="H140" s="11">
        <f t="shared" si="135"/>
        <v>-1.54929032258065</v>
      </c>
      <c r="I140" s="11">
        <f t="shared" si="136"/>
        <v>271.600709677419</v>
      </c>
      <c r="J140" s="11">
        <f t="shared" si="137"/>
        <v>0.0142199772237038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0.566200818580347</v>
      </c>
      <c r="P140" s="11">
        <f t="shared" si="140"/>
        <v>0.00805136274425497</v>
      </c>
      <c r="Q140" s="15">
        <f t="shared" si="141"/>
        <v>0.00209335431350629</v>
      </c>
      <c r="R140" s="11">
        <f t="shared" si="142"/>
        <v>0.074022</v>
      </c>
      <c r="S140" s="16">
        <f t="shared" si="143"/>
        <v>0.0282801641877589</v>
      </c>
      <c r="T140" s="3">
        <v>0.01</v>
      </c>
      <c r="U140" s="17">
        <f t="shared" si="144"/>
        <v>0.000282801641877589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0.00577280164187759</v>
      </c>
      <c r="AU140" s="24">
        <f t="shared" si="148"/>
        <v>28.47</v>
      </c>
      <c r="AV140" s="1">
        <f t="shared" si="149"/>
        <v>0.26</v>
      </c>
      <c r="AW140" s="2">
        <f t="shared" si="150"/>
        <v>0.275</v>
      </c>
      <c r="AX140" s="1">
        <f t="shared" si="151"/>
        <v>78.7326640376353</v>
      </c>
      <c r="AZ140" s="2">
        <f t="shared" si="152"/>
        <v>0.025</v>
      </c>
      <c r="BA140" s="1">
        <f t="shared" si="153"/>
        <v>7.1575149125123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4.34214285714286</v>
      </c>
      <c r="E141" s="12">
        <f t="shared" si="154"/>
        <v>-1.54929032258065</v>
      </c>
      <c r="F141" s="8" t="s">
        <v>109</v>
      </c>
      <c r="G141" s="6">
        <v>3</v>
      </c>
      <c r="H141" s="11">
        <f t="shared" si="135"/>
        <v>4.34214285714286</v>
      </c>
      <c r="I141" s="11">
        <f t="shared" si="136"/>
        <v>277.492142857143</v>
      </c>
      <c r="J141" s="11">
        <f t="shared" si="137"/>
        <v>0.0304404196872501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0.842849455836092</v>
      </c>
      <c r="P141" s="11">
        <f t="shared" si="140"/>
        <v>0.025656691168821</v>
      </c>
      <c r="Q141" s="15">
        <f t="shared" si="141"/>
        <v>0.00667073970389347</v>
      </c>
      <c r="R141" s="11">
        <f t="shared" si="142"/>
        <v>0.074022</v>
      </c>
      <c r="S141" s="16">
        <f t="shared" si="143"/>
        <v>0.0901183391950159</v>
      </c>
      <c r="T141" s="3">
        <v>0.01</v>
      </c>
      <c r="U141" s="17">
        <f t="shared" si="144"/>
        <v>0.000901183391950159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0.00639118339195016</v>
      </c>
      <c r="AU141" s="24">
        <f t="shared" si="148"/>
        <v>28.47</v>
      </c>
      <c r="AV141" s="1">
        <f t="shared" si="149"/>
        <v>0.26</v>
      </c>
      <c r="AW141" s="2">
        <f t="shared" si="150"/>
        <v>0.275</v>
      </c>
      <c r="AX141" s="1">
        <f t="shared" si="151"/>
        <v>87.1664966194237</v>
      </c>
      <c r="AZ141" s="2">
        <f t="shared" si="152"/>
        <v>0.025</v>
      </c>
      <c r="BA141" s="1">
        <f t="shared" si="153"/>
        <v>7.92422696540216</v>
      </c>
    </row>
    <row r="142" s="1" customFormat="1" ht="16.8" spans="1:53">
      <c r="A142" s="6"/>
      <c r="B142" s="6"/>
      <c r="C142" s="8">
        <v>3</v>
      </c>
      <c r="D142" s="9">
        <v>8.26538709677419</v>
      </c>
      <c r="E142" s="12">
        <f t="shared" si="154"/>
        <v>4.34214285714286</v>
      </c>
      <c r="F142" s="8" t="s">
        <v>109</v>
      </c>
      <c r="G142" s="6">
        <v>4</v>
      </c>
      <c r="H142" s="11">
        <f t="shared" si="135"/>
        <v>8.26538709677419</v>
      </c>
      <c r="I142" s="11">
        <f t="shared" si="136"/>
        <v>281.415387096774</v>
      </c>
      <c r="J142" s="11">
        <f t="shared" si="137"/>
        <v>0.0496473211725137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1.10189276466727</v>
      </c>
      <c r="P142" s="11">
        <f t="shared" si="140"/>
        <v>0.054706023985105</v>
      </c>
      <c r="Q142" s="15">
        <f t="shared" si="141"/>
        <v>0.0142235662361273</v>
      </c>
      <c r="R142" s="11">
        <f t="shared" si="142"/>
        <v>0.074022</v>
      </c>
      <c r="S142" s="16">
        <f t="shared" si="143"/>
        <v>0.192153227906937</v>
      </c>
      <c r="T142" s="3">
        <v>0.01</v>
      </c>
      <c r="U142" s="17">
        <f t="shared" si="144"/>
        <v>0.00192153227906937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0.00741153227906937</v>
      </c>
      <c r="AU142" s="24">
        <f t="shared" si="148"/>
        <v>28.47</v>
      </c>
      <c r="AV142" s="1">
        <f t="shared" si="149"/>
        <v>0.26</v>
      </c>
      <c r="AW142" s="2">
        <f t="shared" si="150"/>
        <v>0.275</v>
      </c>
      <c r="AX142" s="1">
        <f t="shared" si="151"/>
        <v>101.082579505065</v>
      </c>
      <c r="AZ142" s="2">
        <f t="shared" si="152"/>
        <v>0.025</v>
      </c>
      <c r="BA142" s="1">
        <f t="shared" si="153"/>
        <v>9.18932540955132</v>
      </c>
    </row>
    <row r="143" s="1" customFormat="1" ht="16.8" spans="1:53">
      <c r="A143" s="6"/>
      <c r="B143" s="6"/>
      <c r="C143" s="8">
        <v>4</v>
      </c>
      <c r="D143" s="9">
        <v>11.2205666666667</v>
      </c>
      <c r="E143" s="12">
        <f t="shared" si="154"/>
        <v>8.26538709677419</v>
      </c>
      <c r="F143" s="8" t="s">
        <v>109</v>
      </c>
      <c r="G143" s="6">
        <v>5</v>
      </c>
      <c r="H143" s="11">
        <f t="shared" si="135"/>
        <v>11.2205666666667</v>
      </c>
      <c r="I143" s="11">
        <f t="shared" si="136"/>
        <v>284.370566666667</v>
      </c>
      <c r="J143" s="11">
        <f t="shared" si="137"/>
        <v>0.0711294136459476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0.994827403648058</v>
      </c>
      <c r="O143" s="11">
        <f t="shared" si="155"/>
        <v>0.337059337034108</v>
      </c>
      <c r="P143" s="11">
        <f t="shared" si="140"/>
        <v>0.0239748330071279</v>
      </c>
      <c r="Q143" s="15">
        <f t="shared" si="141"/>
        <v>0.00623345658185327</v>
      </c>
      <c r="R143" s="11">
        <f t="shared" si="142"/>
        <v>0.074022</v>
      </c>
      <c r="S143" s="16">
        <f t="shared" si="143"/>
        <v>0.0842108640924761</v>
      </c>
      <c r="T143" s="3">
        <v>0.01</v>
      </c>
      <c r="U143" s="17">
        <f t="shared" si="144"/>
        <v>0.000842108640924761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0.00633210864092476</v>
      </c>
      <c r="AU143" s="24">
        <f t="shared" si="148"/>
        <v>28.47</v>
      </c>
      <c r="AV143" s="1">
        <f t="shared" si="149"/>
        <v>0.26</v>
      </c>
      <c r="AW143" s="2">
        <f t="shared" si="150"/>
        <v>0.275</v>
      </c>
      <c r="AX143" s="1">
        <f t="shared" si="151"/>
        <v>86.3608024670646</v>
      </c>
      <c r="AZ143" s="2">
        <f t="shared" si="152"/>
        <v>0.025</v>
      </c>
      <c r="BA143" s="1">
        <f t="shared" si="153"/>
        <v>7.85098204246042</v>
      </c>
    </row>
    <row r="144" s="1" customFormat="1" ht="16.8" spans="1:53">
      <c r="A144" s="6"/>
      <c r="B144" s="6"/>
      <c r="C144" s="8">
        <v>5</v>
      </c>
      <c r="D144" s="9">
        <v>17.8756774193548</v>
      </c>
      <c r="E144" s="12">
        <f t="shared" si="154"/>
        <v>11.2205666666667</v>
      </c>
      <c r="F144" s="8" t="s">
        <v>111</v>
      </c>
      <c r="G144" s="6">
        <v>6</v>
      </c>
      <c r="H144" s="11">
        <f t="shared" si="135"/>
        <v>17.8756774193548</v>
      </c>
      <c r="I144" s="11">
        <f t="shared" si="136"/>
        <v>291.025677419355</v>
      </c>
      <c r="J144" s="11">
        <f t="shared" si="137"/>
        <v>0.155631173189502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0.59778450402698</v>
      </c>
      <c r="P144" s="11">
        <f t="shared" si="140"/>
        <v>0.0930339036762237</v>
      </c>
      <c r="Q144" s="15">
        <f t="shared" si="141"/>
        <v>0.0241888149558182</v>
      </c>
      <c r="R144" s="11">
        <f t="shared" si="142"/>
        <v>0.074022</v>
      </c>
      <c r="S144" s="16">
        <f t="shared" si="143"/>
        <v>0.326778727348872</v>
      </c>
      <c r="T144" s="3">
        <v>0.01</v>
      </c>
      <c r="U144" s="17">
        <f t="shared" si="144"/>
        <v>0.00326778727348872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0.0132177872734887</v>
      </c>
      <c r="AU144" s="24">
        <f t="shared" si="148"/>
        <v>28.47</v>
      </c>
      <c r="AV144" s="1">
        <f t="shared" si="149"/>
        <v>0.26</v>
      </c>
      <c r="AW144" s="2">
        <f t="shared" si="150"/>
        <v>0.275</v>
      </c>
      <c r="AX144" s="1">
        <f t="shared" si="151"/>
        <v>180.271498881095</v>
      </c>
      <c r="AZ144" s="2">
        <f t="shared" si="152"/>
        <v>0.025</v>
      </c>
      <c r="BA144" s="1">
        <f t="shared" si="153"/>
        <v>16.3883180800995</v>
      </c>
    </row>
    <row r="145" s="1" customFormat="1" ht="16.8" spans="1:53">
      <c r="A145" s="6"/>
      <c r="B145" s="6"/>
      <c r="C145" s="8">
        <v>6</v>
      </c>
      <c r="D145" s="9">
        <v>22.1383</v>
      </c>
      <c r="E145" s="12">
        <f t="shared" si="154"/>
        <v>17.8756774193548</v>
      </c>
      <c r="F145" s="8" t="s">
        <v>109</v>
      </c>
      <c r="G145" s="6">
        <v>7</v>
      </c>
      <c r="H145" s="11">
        <f t="shared" si="135"/>
        <v>22.1383</v>
      </c>
      <c r="I145" s="11">
        <f t="shared" si="136"/>
        <v>295.2883</v>
      </c>
      <c r="J145" s="11">
        <f t="shared" si="137"/>
        <v>0.252258236033166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0.789450600350757</v>
      </c>
      <c r="P145" s="11">
        <f t="shared" si="140"/>
        <v>0.199145415879806</v>
      </c>
      <c r="Q145" s="15">
        <f t="shared" si="141"/>
        <v>0.0517778081287494</v>
      </c>
      <c r="R145" s="11">
        <f t="shared" si="142"/>
        <v>0.074022</v>
      </c>
      <c r="S145" s="16">
        <f t="shared" si="143"/>
        <v>0.699492152721481</v>
      </c>
      <c r="T145" s="3">
        <v>0.01</v>
      </c>
      <c r="U145" s="17">
        <f t="shared" si="144"/>
        <v>0.00699492152721481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0.0169449215272148</v>
      </c>
      <c r="AU145" s="24">
        <f t="shared" si="148"/>
        <v>28.47</v>
      </c>
      <c r="AV145" s="1">
        <f t="shared" si="149"/>
        <v>0.26</v>
      </c>
      <c r="AW145" s="2">
        <f t="shared" si="150"/>
        <v>0.275</v>
      </c>
      <c r="AX145" s="1">
        <f t="shared" si="151"/>
        <v>231.104218802221</v>
      </c>
      <c r="AZ145" s="2">
        <f t="shared" si="152"/>
        <v>0.025</v>
      </c>
      <c r="BA145" s="1">
        <f t="shared" si="153"/>
        <v>21.0094744365655</v>
      </c>
    </row>
    <row r="146" s="1" customFormat="1" ht="16.8" spans="1:53">
      <c r="A146" s="6"/>
      <c r="B146" s="6"/>
      <c r="C146" s="8">
        <v>7</v>
      </c>
      <c r="D146" s="9">
        <v>24.1162903225806</v>
      </c>
      <c r="E146" s="12">
        <f t="shared" si="154"/>
        <v>22.1383</v>
      </c>
      <c r="F146" s="8" t="s">
        <v>109</v>
      </c>
      <c r="G146" s="6">
        <v>8</v>
      </c>
      <c r="H146" s="11">
        <f t="shared" si="135"/>
        <v>24.1162903225806</v>
      </c>
      <c r="I146" s="11">
        <f t="shared" si="136"/>
        <v>297.266290322581</v>
      </c>
      <c r="J146" s="11">
        <f t="shared" si="137"/>
        <v>0.314146384063918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0.875005184470951</v>
      </c>
      <c r="P146" s="11">
        <f t="shared" si="140"/>
        <v>0.27487971473873</v>
      </c>
      <c r="Q146" s="15">
        <f t="shared" si="141"/>
        <v>0.0714687258320699</v>
      </c>
      <c r="R146" s="11">
        <f t="shared" si="142"/>
        <v>0.074022</v>
      </c>
      <c r="S146" s="16">
        <f t="shared" si="143"/>
        <v>0.96550654983748</v>
      </c>
      <c r="T146" s="3">
        <v>0.01</v>
      </c>
      <c r="U146" s="17">
        <f t="shared" si="144"/>
        <v>0.0096550654983748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0.0196050654983748</v>
      </c>
      <c r="AU146" s="24">
        <f t="shared" si="148"/>
        <v>28.47</v>
      </c>
      <c r="AV146" s="1">
        <f t="shared" si="149"/>
        <v>0.26</v>
      </c>
      <c r="AW146" s="2">
        <f t="shared" si="150"/>
        <v>0.275</v>
      </c>
      <c r="AX146" s="1">
        <f t="shared" si="151"/>
        <v>267.384734670589</v>
      </c>
      <c r="AZ146" s="2">
        <f t="shared" si="152"/>
        <v>0.025</v>
      </c>
      <c r="BA146" s="1">
        <f t="shared" si="153"/>
        <v>24.3077031518717</v>
      </c>
    </row>
    <row r="147" s="1" customFormat="1" ht="16.8" spans="1:53">
      <c r="A147" s="6"/>
      <c r="B147" s="6"/>
      <c r="C147" s="8">
        <v>8</v>
      </c>
      <c r="D147" s="9">
        <v>21.817</v>
      </c>
      <c r="E147" s="12">
        <f t="shared" si="154"/>
        <v>24.1162903225806</v>
      </c>
      <c r="F147" s="8" t="s">
        <v>109</v>
      </c>
      <c r="G147" s="6">
        <v>9</v>
      </c>
      <c r="H147" s="11">
        <f t="shared" si="135"/>
        <v>21.817</v>
      </c>
      <c r="I147" s="11">
        <f t="shared" si="136"/>
        <v>294.967</v>
      </c>
      <c r="J147" s="11">
        <f t="shared" si="137"/>
        <v>0.24335852062187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0.884825469732221</v>
      </c>
      <c r="P147" s="11">
        <f t="shared" si="140"/>
        <v>0.215329817322585</v>
      </c>
      <c r="Q147" s="15">
        <f t="shared" si="141"/>
        <v>0.0559857525038721</v>
      </c>
      <c r="R147" s="11">
        <f t="shared" si="142"/>
        <v>0.074022</v>
      </c>
      <c r="S147" s="16">
        <f t="shared" si="143"/>
        <v>0.756339365376132</v>
      </c>
      <c r="T147" s="3">
        <v>0.01</v>
      </c>
      <c r="U147" s="17">
        <f t="shared" si="144"/>
        <v>0.00756339365376132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0.0175133936537613</v>
      </c>
      <c r="AU147" s="24">
        <f t="shared" si="148"/>
        <v>28.47</v>
      </c>
      <c r="AV147" s="1">
        <f t="shared" si="149"/>
        <v>0.26</v>
      </c>
      <c r="AW147" s="2">
        <f t="shared" si="150"/>
        <v>0.275</v>
      </c>
      <c r="AX147" s="1">
        <f t="shared" si="151"/>
        <v>238.857356313384</v>
      </c>
      <c r="AZ147" s="2">
        <f t="shared" si="152"/>
        <v>0.025</v>
      </c>
      <c r="BA147" s="1">
        <f t="shared" si="153"/>
        <v>21.7143051193986</v>
      </c>
    </row>
    <row r="148" s="1" customFormat="1" ht="16.8" spans="1:53">
      <c r="A148" s="6"/>
      <c r="B148" s="6"/>
      <c r="C148" s="8">
        <v>9</v>
      </c>
      <c r="D148" s="9">
        <v>18.7265333333333</v>
      </c>
      <c r="E148" s="12">
        <f t="shared" si="154"/>
        <v>21.817</v>
      </c>
      <c r="F148" s="8" t="s">
        <v>109</v>
      </c>
      <c r="G148" s="6">
        <v>10</v>
      </c>
      <c r="H148" s="11">
        <f t="shared" si="135"/>
        <v>18.7265333333333</v>
      </c>
      <c r="I148" s="11">
        <f t="shared" si="136"/>
        <v>291.876533333333</v>
      </c>
      <c r="J148" s="11">
        <f t="shared" si="137"/>
        <v>0.171574851593559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0.954195652409636</v>
      </c>
      <c r="P148" s="11">
        <f t="shared" si="140"/>
        <v>0.163715977453403</v>
      </c>
      <c r="Q148" s="15">
        <f t="shared" si="141"/>
        <v>0.0425661541378847</v>
      </c>
      <c r="R148" s="11">
        <f t="shared" si="142"/>
        <v>0.074022</v>
      </c>
      <c r="S148" s="16">
        <f t="shared" si="143"/>
        <v>0.575047339140859</v>
      </c>
      <c r="T148" s="3">
        <v>0.01</v>
      </c>
      <c r="U148" s="17">
        <f t="shared" si="144"/>
        <v>0.00575047339140859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0.0157004733914086</v>
      </c>
      <c r="AU148" s="24">
        <f t="shared" si="148"/>
        <v>28.47</v>
      </c>
      <c r="AV148" s="1">
        <f t="shared" si="149"/>
        <v>0.26</v>
      </c>
      <c r="AW148" s="2">
        <f t="shared" si="150"/>
        <v>0.275</v>
      </c>
      <c r="AX148" s="1">
        <f t="shared" si="151"/>
        <v>214.131746324052</v>
      </c>
      <c r="AZ148" s="2">
        <f t="shared" si="152"/>
        <v>0.025</v>
      </c>
      <c r="BA148" s="1">
        <f t="shared" si="153"/>
        <v>19.4665223930957</v>
      </c>
    </row>
    <row r="149" s="1" customFormat="1" ht="16.8" spans="1:53">
      <c r="A149" s="6"/>
      <c r="B149" s="6"/>
      <c r="C149" s="8">
        <v>10</v>
      </c>
      <c r="D149" s="9">
        <v>10.4783225806452</v>
      </c>
      <c r="E149" s="12">
        <f t="shared" si="154"/>
        <v>18.7265333333333</v>
      </c>
      <c r="F149" s="8" t="s">
        <v>109</v>
      </c>
      <c r="G149" s="6">
        <v>11</v>
      </c>
      <c r="H149" s="11">
        <f t="shared" si="135"/>
        <v>10.4783225806452</v>
      </c>
      <c r="I149" s="11">
        <f t="shared" si="136"/>
        <v>283.628322580645</v>
      </c>
      <c r="J149" s="11">
        <f t="shared" si="137"/>
        <v>0.0650331256283573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0.750955691208422</v>
      </c>
      <c r="O149" s="11">
        <f t="shared" si="155"/>
        <v>0.324223983747812</v>
      </c>
      <c r="P149" s="11">
        <f t="shared" si="140"/>
        <v>0.0210852990667979</v>
      </c>
      <c r="Q149" s="15">
        <f t="shared" si="141"/>
        <v>0.00548217775736745</v>
      </c>
      <c r="R149" s="11">
        <f t="shared" si="142"/>
        <v>0.074022</v>
      </c>
      <c r="S149" s="16">
        <f t="shared" si="143"/>
        <v>0.0740614649343094</v>
      </c>
      <c r="T149" s="3">
        <v>0.01</v>
      </c>
      <c r="U149" s="17">
        <f t="shared" si="144"/>
        <v>0.000740614649343094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0.00623061464934309</v>
      </c>
      <c r="AU149" s="24">
        <f t="shared" si="148"/>
        <v>28.47</v>
      </c>
      <c r="AV149" s="1">
        <f t="shared" si="149"/>
        <v>0.26</v>
      </c>
      <c r="AW149" s="2">
        <f t="shared" si="150"/>
        <v>0.275</v>
      </c>
      <c r="AX149" s="1">
        <f t="shared" si="151"/>
        <v>84.9765712329495</v>
      </c>
      <c r="AZ149" s="2">
        <f t="shared" si="152"/>
        <v>0.025</v>
      </c>
      <c r="BA149" s="1">
        <f t="shared" si="153"/>
        <v>7.72514283935905</v>
      </c>
    </row>
    <row r="150" s="1" customFormat="1" ht="16.8" spans="1:54">
      <c r="A150" s="6"/>
      <c r="B150" s="6"/>
      <c r="C150" s="8">
        <v>11</v>
      </c>
      <c r="D150" s="9">
        <v>4.28406666666667</v>
      </c>
      <c r="E150" s="12">
        <f t="shared" si="154"/>
        <v>10.4783225806452</v>
      </c>
      <c r="F150" s="8" t="s">
        <v>111</v>
      </c>
      <c r="G150" s="6">
        <v>12</v>
      </c>
      <c r="H150" s="11">
        <f t="shared" si="135"/>
        <v>4.28406666666667</v>
      </c>
      <c r="I150" s="11">
        <f t="shared" si="136"/>
        <v>277.434066666667</v>
      </c>
      <c r="J150" s="11">
        <f t="shared" si="137"/>
        <v>0.0302176479816252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0.587838684681014</v>
      </c>
      <c r="P150" s="11">
        <f t="shared" si="140"/>
        <v>0.0177631024436725</v>
      </c>
      <c r="Q150" s="15">
        <f t="shared" si="141"/>
        <v>0.00461840663535484</v>
      </c>
      <c r="R150" s="11">
        <f t="shared" si="142"/>
        <v>0.074022</v>
      </c>
      <c r="S150" s="16">
        <f t="shared" si="143"/>
        <v>0.0623923514003248</v>
      </c>
      <c r="T150" s="3">
        <v>0.01</v>
      </c>
      <c r="U150" s="17">
        <f t="shared" si="144"/>
        <v>0.000623923514003248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0.00611392351400325</v>
      </c>
      <c r="AU150" s="24">
        <f t="shared" si="148"/>
        <v>28.47</v>
      </c>
      <c r="AV150" s="1">
        <f t="shared" si="149"/>
        <v>0.26</v>
      </c>
      <c r="AW150" s="2">
        <f t="shared" si="150"/>
        <v>0.275</v>
      </c>
      <c r="AX150" s="1">
        <f t="shared" si="151"/>
        <v>83.3850729406413</v>
      </c>
      <c r="AY150" s="1">
        <f>SUM(AX139:AX150)</f>
        <v>1729.86196836821</v>
      </c>
      <c r="AZ150" s="2">
        <f t="shared" si="152"/>
        <v>0.025</v>
      </c>
      <c r="BA150" s="1">
        <f t="shared" si="153"/>
        <v>7.58046117642194</v>
      </c>
      <c r="BB150" s="1">
        <f>SUM(BA139:BA150)</f>
        <v>157.260178942564</v>
      </c>
    </row>
    <row r="151" s="1" customFormat="1" ht="16.8" spans="1:46">
      <c r="A151" s="6"/>
      <c r="B151" s="6"/>
      <c r="C151" s="8">
        <v>12</v>
      </c>
      <c r="D151" s="9">
        <v>-0.0518387096774195</v>
      </c>
      <c r="E151" s="12">
        <f t="shared" si="154"/>
        <v>4.28406666666667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I22" sqref="I22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11.4423076923077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5.663461538461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ht="16.8" spans="1:46">
      <c r="A3" s="4"/>
      <c r="B3" s="5" t="s">
        <v>41</v>
      </c>
      <c r="C3" s="3"/>
      <c r="D3" s="3"/>
      <c r="E3" s="3">
        <v>730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ht="16.8" spans="1:46">
      <c r="A4" s="4"/>
      <c r="B4" s="5" t="s">
        <v>42</v>
      </c>
      <c r="C4" s="3"/>
      <c r="D4" s="3"/>
      <c r="E4" s="3">
        <v>31.5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ht="16.8" spans="1:46">
      <c r="A5" s="4"/>
      <c r="B5" s="5" t="s">
        <v>43</v>
      </c>
      <c r="C5" s="3"/>
      <c r="D5" s="3"/>
      <c r="E5" s="3">
        <v>0.38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ht="16.8" spans="1:46">
      <c r="A7" s="4"/>
      <c r="B7" s="5" t="s">
        <v>45</v>
      </c>
      <c r="C7" s="3"/>
      <c r="D7" s="3"/>
      <c r="E7" s="3">
        <v>765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ht="16.8" spans="1:46">
      <c r="A8" s="4"/>
      <c r="B8" s="5" t="s">
        <v>46</v>
      </c>
      <c r="C8" s="3"/>
      <c r="D8" s="3"/>
      <c r="E8" s="3">
        <v>2865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ht="16.8" spans="1:46">
      <c r="A9" s="4" t="s">
        <v>47</v>
      </c>
      <c r="B9" s="5"/>
      <c r="C9" s="3"/>
      <c r="D9" s="3"/>
      <c r="E9" s="3">
        <v>1105</v>
      </c>
      <c r="F9" s="3">
        <v>122.786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ht="16.8" spans="1:46">
      <c r="A10" s="4" t="s">
        <v>48</v>
      </c>
      <c r="B10" s="5"/>
      <c r="C10" s="3"/>
      <c r="D10" s="3"/>
      <c r="E10" s="3">
        <v>12.4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ht="16.8" spans="1:46">
      <c r="A11" s="4" t="s">
        <v>49</v>
      </c>
      <c r="B11" s="5"/>
      <c r="C11" s="3"/>
      <c r="D11" s="3"/>
      <c r="E11" s="3">
        <v>28.4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ht="16.8" spans="1:46">
      <c r="A12" s="4" t="s">
        <v>50</v>
      </c>
      <c r="B12" s="5"/>
      <c r="C12" s="3"/>
      <c r="D12" s="3"/>
      <c r="E12" s="3">
        <v>9.4</v>
      </c>
      <c r="F12" s="3">
        <v>341.64</v>
      </c>
      <c r="G12" s="3">
        <v>0.33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ht="16.8" spans="1:46">
      <c r="A13" s="4" t="s">
        <v>51</v>
      </c>
      <c r="B13" s="5"/>
      <c r="C13" s="3"/>
      <c r="D13" s="3"/>
      <c r="E13" s="3">
        <v>3.8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ht="16.8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AV40+AV55+AV71+AV87+AV102+BB118+AY134+AY150+BB150+AY165+AG118</f>
        <v>32437529.3884195</v>
      </c>
      <c r="J16" s="10" t="s">
        <v>35</v>
      </c>
      <c r="K16" s="10">
        <f>I16/(10000*1000)</f>
        <v>3.24375293884195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-10.3272903225806</v>
      </c>
      <c r="E29" s="8"/>
      <c r="F29" s="8"/>
      <c r="G29" s="6">
        <v>1</v>
      </c>
      <c r="H29" s="11">
        <f t="shared" ref="H29:H40" si="0">E30</f>
        <v>-10.3272903225806</v>
      </c>
      <c r="I29" s="11">
        <f t="shared" ref="I29:I40" si="1">H29+273.15</f>
        <v>262.822709677419</v>
      </c>
      <c r="J29" s="11">
        <f t="shared" ref="J29:J40" si="2">EXP(($C$18*(I29-$C$16))/($C$19*I29*$C$16))</f>
        <v>0.00429438199285477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0.00426607485821854</v>
      </c>
      <c r="Q29" s="15">
        <f t="shared" ref="Q29:Q40" si="6">P29*$B$31</f>
        <v>0.00055458973156841</v>
      </c>
      <c r="R29" s="11">
        <f t="shared" ref="R29:R40" si="7">L29*$B$31</f>
        <v>0.129143083333333</v>
      </c>
      <c r="S29" s="16">
        <f t="shared" ref="S29:S40" si="8">Q29/R29</f>
        <v>0.00429438199285479</v>
      </c>
      <c r="T29" s="3">
        <v>0.01</v>
      </c>
      <c r="U29" s="17">
        <f t="shared" ref="U29:U40" si="9">S29*T29</f>
        <v>4.29438199285479e-5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0.0219429438199285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2.625</v>
      </c>
      <c r="AU29" s="1">
        <f t="shared" ref="AU29:AU40" si="17">AT29*10000*AS29*0.67*AR29*AQ29</f>
        <v>4983.90955899771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-9.84477419354839</v>
      </c>
      <c r="E30" s="12">
        <f t="shared" ref="E30:E41" si="18">D29</f>
        <v>-10.3272903225806</v>
      </c>
      <c r="F30" s="8" t="s">
        <v>109</v>
      </c>
      <c r="G30" s="6">
        <v>2</v>
      </c>
      <c r="H30" s="11">
        <f t="shared" si="0"/>
        <v>-9.84477419354839</v>
      </c>
      <c r="I30" s="11">
        <f t="shared" si="1"/>
        <v>263.305225806452</v>
      </c>
      <c r="J30" s="11">
        <f t="shared" si="2"/>
        <v>0.00459605149900522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1.98255059180845</v>
      </c>
      <c r="P30" s="11">
        <f t="shared" si="5"/>
        <v>0.0091119046193349</v>
      </c>
      <c r="Q30" s="15">
        <f t="shared" si="6"/>
        <v>0.00118454760051354</v>
      </c>
      <c r="R30" s="11">
        <f t="shared" si="7"/>
        <v>0.129143083333333</v>
      </c>
      <c r="S30" s="16">
        <f t="shared" si="8"/>
        <v>0.0091723657972149</v>
      </c>
      <c r="T30" s="3">
        <v>0.01</v>
      </c>
      <c r="U30" s="17">
        <f t="shared" si="9"/>
        <v>9.1723657972149e-5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0.0219917236579721</v>
      </c>
      <c r="AR30" s="24">
        <f t="shared" si="15"/>
        <v>99.3408333333333</v>
      </c>
      <c r="AS30" s="1">
        <f t="shared" si="16"/>
        <v>0.13</v>
      </c>
      <c r="AT30" s="2">
        <f>$E$4/12</f>
        <v>2.625</v>
      </c>
      <c r="AU30" s="1">
        <f t="shared" si="17"/>
        <v>4994.98894301778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-1.96867857142857</v>
      </c>
      <c r="E31" s="12">
        <f t="shared" si="18"/>
        <v>-9.84477419354839</v>
      </c>
      <c r="F31" s="8" t="s">
        <v>109</v>
      </c>
      <c r="G31" s="6">
        <v>3</v>
      </c>
      <c r="H31" s="11">
        <f t="shared" si="0"/>
        <v>-1.96867857142857</v>
      </c>
      <c r="I31" s="11">
        <f t="shared" si="1"/>
        <v>271.181321428571</v>
      </c>
      <c r="J31" s="11">
        <f t="shared" si="2"/>
        <v>0.0134530454585545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2.96684702052245</v>
      </c>
      <c r="P31" s="11">
        <f t="shared" si="5"/>
        <v>0.0399131278356654</v>
      </c>
      <c r="Q31" s="15">
        <f t="shared" si="6"/>
        <v>0.00518870661863651</v>
      </c>
      <c r="R31" s="11">
        <f t="shared" si="7"/>
        <v>0.129143083333333</v>
      </c>
      <c r="S31" s="16">
        <f t="shared" si="8"/>
        <v>0.0401779676054649</v>
      </c>
      <c r="T31" s="3">
        <v>0.01</v>
      </c>
      <c r="U31" s="17">
        <f t="shared" si="9"/>
        <v>0.000401779676054649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0.0223017796760546</v>
      </c>
      <c r="AR31" s="24">
        <f t="shared" si="15"/>
        <v>99.3408333333333</v>
      </c>
      <c r="AS31" s="1">
        <f t="shared" si="16"/>
        <v>0.13</v>
      </c>
      <c r="AT31" s="2">
        <f>$E$4/12</f>
        <v>2.625</v>
      </c>
      <c r="AU31" s="1">
        <f t="shared" si="17"/>
        <v>5065.41208974902</v>
      </c>
    </row>
    <row r="32" s="1" customFormat="1" ht="16.8" spans="1:47">
      <c r="A32" s="6"/>
      <c r="B32" s="6"/>
      <c r="C32" s="8">
        <v>3</v>
      </c>
      <c r="D32" s="9">
        <v>3.02958064516129</v>
      </c>
      <c r="E32" s="12">
        <f t="shared" si="18"/>
        <v>-1.96867857142857</v>
      </c>
      <c r="F32" s="8" t="s">
        <v>109</v>
      </c>
      <c r="G32" s="6">
        <v>4</v>
      </c>
      <c r="H32" s="11">
        <f t="shared" si="0"/>
        <v>3.02958064516129</v>
      </c>
      <c r="I32" s="11">
        <f t="shared" si="1"/>
        <v>276.179580645161</v>
      </c>
      <c r="J32" s="11">
        <f t="shared" si="2"/>
        <v>0.0257648391078078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3.92034222602011</v>
      </c>
      <c r="P32" s="11">
        <f t="shared" si="5"/>
        <v>0.101006986700953</v>
      </c>
      <c r="Q32" s="15">
        <f t="shared" si="6"/>
        <v>0.0131309082711239</v>
      </c>
      <c r="R32" s="11">
        <f t="shared" si="7"/>
        <v>0.129143083333333</v>
      </c>
      <c r="S32" s="16">
        <f t="shared" si="8"/>
        <v>0.101677208970082</v>
      </c>
      <c r="T32" s="3">
        <v>0.01</v>
      </c>
      <c r="U32" s="17">
        <f t="shared" si="9"/>
        <v>0.00101677208970082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0.0229167720897008</v>
      </c>
      <c r="AR32" s="24">
        <f t="shared" si="15"/>
        <v>99.3408333333333</v>
      </c>
      <c r="AS32" s="1">
        <f t="shared" si="16"/>
        <v>0.13</v>
      </c>
      <c r="AT32" s="2">
        <f>$E$4/12</f>
        <v>2.625</v>
      </c>
      <c r="AU32" s="1">
        <f t="shared" si="17"/>
        <v>5205.09556131214</v>
      </c>
    </row>
    <row r="33" s="1" customFormat="1" ht="16.8" spans="1:47">
      <c r="A33" s="6"/>
      <c r="B33" s="6"/>
      <c r="C33" s="8">
        <v>4</v>
      </c>
      <c r="D33" s="9">
        <v>6.0351</v>
      </c>
      <c r="E33" s="12">
        <f t="shared" si="18"/>
        <v>3.02958064516129</v>
      </c>
      <c r="F33" s="8" t="s">
        <v>109</v>
      </c>
      <c r="G33" s="6">
        <v>5</v>
      </c>
      <c r="H33" s="11">
        <f t="shared" si="0"/>
        <v>6.0351</v>
      </c>
      <c r="I33" s="11">
        <f t="shared" si="1"/>
        <v>279.1851</v>
      </c>
      <c r="J33" s="11">
        <f t="shared" si="2"/>
        <v>0.0376580009212585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3.6283684773532</v>
      </c>
      <c r="O33" s="11">
        <f t="shared" si="19"/>
        <v>1.18437509529929</v>
      </c>
      <c r="P33" s="11">
        <f t="shared" si="5"/>
        <v>0.0446011984298963</v>
      </c>
      <c r="Q33" s="15">
        <f t="shared" si="6"/>
        <v>0.00579815579588652</v>
      </c>
      <c r="R33" s="11">
        <f t="shared" si="7"/>
        <v>0.129143083333333</v>
      </c>
      <c r="S33" s="16">
        <f t="shared" si="8"/>
        <v>0.0448971454469677</v>
      </c>
      <c r="T33" s="3">
        <v>0.01</v>
      </c>
      <c r="U33" s="17">
        <f t="shared" si="9"/>
        <v>0.000448971454469677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0.0223489714544697</v>
      </c>
      <c r="AR33" s="24">
        <f t="shared" si="15"/>
        <v>99.3408333333333</v>
      </c>
      <c r="AS33" s="1">
        <f t="shared" si="16"/>
        <v>0.13</v>
      </c>
      <c r="AT33" s="2">
        <f>$E$4/12</f>
        <v>2.625</v>
      </c>
      <c r="AU33" s="1">
        <f t="shared" si="17"/>
        <v>5076.1307771539</v>
      </c>
    </row>
    <row r="34" s="1" customFormat="1" ht="16.8" spans="1:47">
      <c r="A34" s="6"/>
      <c r="B34" s="6"/>
      <c r="C34" s="8">
        <v>5</v>
      </c>
      <c r="D34" s="9">
        <v>12.7400322580645</v>
      </c>
      <c r="E34" s="12">
        <f t="shared" si="18"/>
        <v>6.0351</v>
      </c>
      <c r="F34" s="8" t="s">
        <v>111</v>
      </c>
      <c r="G34" s="6">
        <v>6</v>
      </c>
      <c r="H34" s="11">
        <f t="shared" si="0"/>
        <v>12.7400322580645</v>
      </c>
      <c r="I34" s="11">
        <f t="shared" si="1"/>
        <v>285.890032258064</v>
      </c>
      <c r="J34" s="11">
        <f t="shared" si="2"/>
        <v>0.0853261232387744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2.13318223020273</v>
      </c>
      <c r="P34" s="11">
        <f t="shared" si="5"/>
        <v>0.182016169865042</v>
      </c>
      <c r="Q34" s="15">
        <f t="shared" si="6"/>
        <v>0.0236621020824554</v>
      </c>
      <c r="R34" s="11">
        <f t="shared" si="7"/>
        <v>0.129143083333333</v>
      </c>
      <c r="S34" s="16">
        <f t="shared" si="8"/>
        <v>0.183223920876822</v>
      </c>
      <c r="T34" s="3">
        <v>0.01</v>
      </c>
      <c r="U34" s="17">
        <f t="shared" si="9"/>
        <v>0.00183223920876822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0.0237322392087682</v>
      </c>
      <c r="AR34" s="24">
        <f t="shared" si="15"/>
        <v>99.3408333333333</v>
      </c>
      <c r="AS34" s="1">
        <f t="shared" si="16"/>
        <v>0.13</v>
      </c>
      <c r="AT34" s="2">
        <f>$E$4/12</f>
        <v>2.625</v>
      </c>
      <c r="AU34" s="1">
        <f t="shared" si="17"/>
        <v>5390.31293246893</v>
      </c>
    </row>
    <row r="35" s="1" customFormat="1" ht="16.8" spans="1:47">
      <c r="A35" s="6"/>
      <c r="B35" s="6"/>
      <c r="C35" s="8">
        <v>6</v>
      </c>
      <c r="D35" s="9">
        <v>16.9704</v>
      </c>
      <c r="E35" s="12">
        <f t="shared" si="18"/>
        <v>12.7400322580645</v>
      </c>
      <c r="F35" s="8" t="s">
        <v>109</v>
      </c>
      <c r="G35" s="6">
        <v>7</v>
      </c>
      <c r="H35" s="11">
        <f t="shared" si="0"/>
        <v>16.9704</v>
      </c>
      <c r="I35" s="11">
        <f t="shared" si="1"/>
        <v>290.1204</v>
      </c>
      <c r="J35" s="11">
        <f t="shared" si="2"/>
        <v>0.14020308348761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2.94457439367102</v>
      </c>
      <c r="P35" s="11">
        <f t="shared" si="5"/>
        <v>0.412838409551336</v>
      </c>
      <c r="Q35" s="15">
        <f t="shared" si="6"/>
        <v>0.0536689932416737</v>
      </c>
      <c r="R35" s="11">
        <f t="shared" si="7"/>
        <v>0.129143083333333</v>
      </c>
      <c r="S35" s="16">
        <f t="shared" si="8"/>
        <v>0.415577759616811</v>
      </c>
      <c r="T35" s="3">
        <v>0.01</v>
      </c>
      <c r="U35" s="17">
        <f t="shared" si="9"/>
        <v>0.00415577759616812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0.0336057775961681</v>
      </c>
      <c r="AR35" s="24">
        <f t="shared" si="15"/>
        <v>99.3408333333333</v>
      </c>
      <c r="AS35" s="1">
        <f t="shared" si="16"/>
        <v>0.13</v>
      </c>
      <c r="AT35" s="2">
        <f>$E$4/12</f>
        <v>2.625</v>
      </c>
      <c r="AU35" s="1">
        <f t="shared" si="17"/>
        <v>7632.89363421606</v>
      </c>
    </row>
    <row r="36" s="1" customFormat="1" ht="16.8" spans="1:47">
      <c r="A36" s="6"/>
      <c r="B36" s="6"/>
      <c r="C36" s="8">
        <v>7</v>
      </c>
      <c r="D36" s="9">
        <v>20.277</v>
      </c>
      <c r="E36" s="12">
        <f t="shared" si="18"/>
        <v>16.9704</v>
      </c>
      <c r="F36" s="8" t="s">
        <v>109</v>
      </c>
      <c r="G36" s="6">
        <v>8</v>
      </c>
      <c r="H36" s="11">
        <f t="shared" si="0"/>
        <v>20.277</v>
      </c>
      <c r="I36" s="11">
        <f t="shared" si="1"/>
        <v>293.427</v>
      </c>
      <c r="J36" s="11">
        <f t="shared" si="2"/>
        <v>0.204647675286523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3.52514431745301</v>
      </c>
      <c r="P36" s="11">
        <f t="shared" si="5"/>
        <v>0.721412589616258</v>
      </c>
      <c r="Q36" s="15">
        <f t="shared" si="6"/>
        <v>0.0937836366501135</v>
      </c>
      <c r="R36" s="11">
        <f t="shared" si="7"/>
        <v>0.129143083333333</v>
      </c>
      <c r="S36" s="16">
        <f t="shared" si="8"/>
        <v>0.726199454352869</v>
      </c>
      <c r="T36" s="3">
        <v>0.01</v>
      </c>
      <c r="U36" s="17">
        <f t="shared" si="9"/>
        <v>0.00726199454352869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0.0367119945435287</v>
      </c>
      <c r="AR36" s="24">
        <f t="shared" si="15"/>
        <v>99.3408333333333</v>
      </c>
      <c r="AS36" s="1">
        <f t="shared" si="16"/>
        <v>0.13</v>
      </c>
      <c r="AT36" s="2">
        <f>$E$4/12</f>
        <v>2.625</v>
      </c>
      <c r="AU36" s="1">
        <f t="shared" si="17"/>
        <v>8338.409925162</v>
      </c>
    </row>
    <row r="37" s="1" customFormat="1" ht="16.8" spans="1:47">
      <c r="A37" s="6"/>
      <c r="B37" s="6"/>
      <c r="C37" s="8">
        <v>8</v>
      </c>
      <c r="D37" s="9">
        <v>17.4628064516129</v>
      </c>
      <c r="E37" s="12">
        <f t="shared" si="18"/>
        <v>20.277</v>
      </c>
      <c r="F37" s="8" t="s">
        <v>109</v>
      </c>
      <c r="G37" s="6">
        <v>9</v>
      </c>
      <c r="H37" s="11">
        <f t="shared" si="0"/>
        <v>17.4628064516129</v>
      </c>
      <c r="I37" s="11">
        <f t="shared" si="1"/>
        <v>290.612806451613</v>
      </c>
      <c r="J37" s="11">
        <f t="shared" si="2"/>
        <v>0.148406800675916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3.79714006117009</v>
      </c>
      <c r="P37" s="11">
        <f t="shared" si="5"/>
        <v>0.563521408196606</v>
      </c>
      <c r="Q37" s="15">
        <f t="shared" si="6"/>
        <v>0.0732577830655588</v>
      </c>
      <c r="R37" s="11">
        <f t="shared" si="7"/>
        <v>0.129143083333333</v>
      </c>
      <c r="S37" s="16">
        <f t="shared" si="8"/>
        <v>0.567260600991477</v>
      </c>
      <c r="T37" s="3">
        <v>0.01</v>
      </c>
      <c r="U37" s="17">
        <f t="shared" si="9"/>
        <v>0.00567260600991477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0.0351226060099148</v>
      </c>
      <c r="AR37" s="24">
        <f t="shared" si="15"/>
        <v>99.3408333333333</v>
      </c>
      <c r="AS37" s="1">
        <f t="shared" si="16"/>
        <v>0.13</v>
      </c>
      <c r="AT37" s="2">
        <f>$E$4/12</f>
        <v>2.625</v>
      </c>
      <c r="AU37" s="1">
        <f t="shared" si="17"/>
        <v>7977.41147524364</v>
      </c>
    </row>
    <row r="38" s="1" customFormat="1" ht="16.8" spans="1:47">
      <c r="A38" s="6"/>
      <c r="B38" s="6"/>
      <c r="C38" s="8">
        <v>9</v>
      </c>
      <c r="D38" s="9">
        <v>14.0902666666667</v>
      </c>
      <c r="E38" s="12">
        <f t="shared" si="18"/>
        <v>17.4628064516129</v>
      </c>
      <c r="F38" s="8" t="s">
        <v>109</v>
      </c>
      <c r="G38" s="6">
        <v>10</v>
      </c>
      <c r="H38" s="11">
        <f t="shared" si="0"/>
        <v>14.0902666666667</v>
      </c>
      <c r="I38" s="11">
        <f t="shared" si="1"/>
        <v>287.240266666667</v>
      </c>
      <c r="J38" s="11">
        <f t="shared" si="2"/>
        <v>0.100140750663517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4.22702698630682</v>
      </c>
      <c r="P38" s="11">
        <f t="shared" si="5"/>
        <v>0.42329765548371</v>
      </c>
      <c r="Q38" s="15">
        <f t="shared" si="6"/>
        <v>0.0550286952128823</v>
      </c>
      <c r="R38" s="11">
        <f t="shared" si="7"/>
        <v>0.129143083333333</v>
      </c>
      <c r="S38" s="16">
        <f t="shared" si="8"/>
        <v>0.426106406882411</v>
      </c>
      <c r="T38" s="3">
        <v>0.01</v>
      </c>
      <c r="U38" s="17">
        <f t="shared" si="9"/>
        <v>0.00426106406882411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0.0261610640688241</v>
      </c>
      <c r="AR38" s="24">
        <f t="shared" si="15"/>
        <v>99.3408333333333</v>
      </c>
      <c r="AS38" s="1">
        <f t="shared" si="16"/>
        <v>0.13</v>
      </c>
      <c r="AT38" s="2">
        <f>$E$4/12</f>
        <v>2.625</v>
      </c>
      <c r="AU38" s="1">
        <f t="shared" si="17"/>
        <v>5941.97288915032</v>
      </c>
    </row>
    <row r="39" s="1" customFormat="1" ht="16.8" spans="1:47">
      <c r="A39" s="6"/>
      <c r="B39" s="6"/>
      <c r="C39" s="8">
        <v>10</v>
      </c>
      <c r="D39" s="9">
        <v>5.26448387096774</v>
      </c>
      <c r="E39" s="12">
        <f t="shared" si="18"/>
        <v>14.0902666666667</v>
      </c>
      <c r="F39" s="8" t="s">
        <v>109</v>
      </c>
      <c r="G39" s="6">
        <v>11</v>
      </c>
      <c r="H39" s="11">
        <f t="shared" si="0"/>
        <v>5.26448387096774</v>
      </c>
      <c r="I39" s="11">
        <f t="shared" si="1"/>
        <v>278.414483870968</v>
      </c>
      <c r="J39" s="11">
        <f t="shared" si="2"/>
        <v>0.0341927548225874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3.61354286428195</v>
      </c>
      <c r="O39" s="11">
        <f t="shared" si="19"/>
        <v>1.18359479987449</v>
      </c>
      <c r="P39" s="11">
        <f t="shared" si="5"/>
        <v>0.0404703668013978</v>
      </c>
      <c r="Q39" s="15">
        <f t="shared" si="6"/>
        <v>0.00526114768418171</v>
      </c>
      <c r="R39" s="11">
        <f t="shared" si="7"/>
        <v>0.129143083333333</v>
      </c>
      <c r="S39" s="16">
        <f t="shared" si="8"/>
        <v>0.0407389040774417</v>
      </c>
      <c r="T39" s="3">
        <v>0.01</v>
      </c>
      <c r="U39" s="17">
        <f t="shared" si="9"/>
        <v>0.000407389040774417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0.0223073890407744</v>
      </c>
      <c r="AR39" s="24">
        <f t="shared" si="15"/>
        <v>99.3408333333333</v>
      </c>
      <c r="AS39" s="1">
        <f t="shared" si="16"/>
        <v>0.13</v>
      </c>
      <c r="AT39" s="2">
        <f>$E$4/12</f>
        <v>2.625</v>
      </c>
      <c r="AU39" s="1">
        <f t="shared" si="17"/>
        <v>5066.68614698929</v>
      </c>
    </row>
    <row r="40" s="1" customFormat="1" ht="16.8" spans="1:48">
      <c r="A40" s="6"/>
      <c r="B40" s="6"/>
      <c r="C40" s="8">
        <v>11</v>
      </c>
      <c r="D40" s="9">
        <v>-3.69346666666667</v>
      </c>
      <c r="E40" s="12">
        <f t="shared" si="18"/>
        <v>5.26448387096774</v>
      </c>
      <c r="F40" s="8" t="s">
        <v>111</v>
      </c>
      <c r="G40" s="6">
        <v>12</v>
      </c>
      <c r="H40" s="11">
        <f t="shared" si="0"/>
        <v>-3.69346666666667</v>
      </c>
      <c r="I40" s="11">
        <f t="shared" si="1"/>
        <v>269.456533333333</v>
      </c>
      <c r="J40" s="11">
        <f t="shared" si="2"/>
        <v>0.0106907348575338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2.13653276640642</v>
      </c>
      <c r="P40" s="11">
        <f t="shared" si="5"/>
        <v>0.0228411053200843</v>
      </c>
      <c r="Q40" s="15">
        <f t="shared" si="6"/>
        <v>0.00296934369161096</v>
      </c>
      <c r="R40" s="11">
        <f t="shared" si="7"/>
        <v>0.129143083333333</v>
      </c>
      <c r="S40" s="16">
        <f t="shared" si="8"/>
        <v>0.0229926653055568</v>
      </c>
      <c r="T40" s="3">
        <v>0.01</v>
      </c>
      <c r="U40" s="17">
        <f t="shared" si="9"/>
        <v>0.000229926653055568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0.0221299266530556</v>
      </c>
      <c r="AR40" s="24">
        <f t="shared" si="15"/>
        <v>99.3408333333333</v>
      </c>
      <c r="AS40" s="1">
        <f t="shared" si="16"/>
        <v>0.13</v>
      </c>
      <c r="AT40" s="2">
        <f>$E$4/12</f>
        <v>2.625</v>
      </c>
      <c r="AU40" s="1">
        <f t="shared" si="17"/>
        <v>5026.37904426995</v>
      </c>
      <c r="AV40" s="1">
        <f>SUM(AU29:AU40)</f>
        <v>70699.6029777307</v>
      </c>
    </row>
    <row r="41" s="1" customFormat="1" ht="16.8" spans="1:46">
      <c r="A41" s="6"/>
      <c r="B41" s="6"/>
      <c r="C41" s="8">
        <v>12</v>
      </c>
      <c r="D41" s="9">
        <v>-7.44370967741935</v>
      </c>
      <c r="E41" s="12">
        <f t="shared" si="18"/>
        <v>-3.69346666666667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734.672</v>
      </c>
      <c r="C44" s="8" t="s">
        <v>108</v>
      </c>
      <c r="D44" s="9">
        <v>-10.3272903225806</v>
      </c>
      <c r="E44" s="8"/>
      <c r="F44" s="8"/>
      <c r="G44" s="6">
        <v>1</v>
      </c>
      <c r="H44" s="11">
        <f t="shared" ref="H44:H55" si="20">E45</f>
        <v>-10.3272903225806</v>
      </c>
      <c r="I44" s="11">
        <f t="shared" ref="I44:I55" si="21">H44+273.15</f>
        <v>262.822709677419</v>
      </c>
      <c r="J44" s="11">
        <f t="shared" ref="J44:J55" si="22">EXP(($C$18*(I44-$C$16))/($C$19*I44*$C$16))</f>
        <v>0.00429438199285477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0.00262913517287884</v>
      </c>
      <c r="Q44" s="15">
        <f t="shared" ref="Q44:Q55" si="26">P44*$B$46</f>
        <v>0.000473244331118191</v>
      </c>
      <c r="R44" s="11">
        <f t="shared" ref="R44:R55" si="27">L44*$B$46</f>
        <v>0.1102008</v>
      </c>
      <c r="S44" s="16">
        <f t="shared" ref="S44:S55" si="28">Q44/R44</f>
        <v>0.00429438199285478</v>
      </c>
      <c r="T44" s="3">
        <v>0.01</v>
      </c>
      <c r="U44" s="17">
        <f t="shared" ref="U44:U55" si="29">S44*T44</f>
        <v>4.29438199285478e-5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0.0191429438199285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60.8333333333333</v>
      </c>
      <c r="AU44" s="1">
        <f t="shared" ref="AU44:AU55" si="37">AT44*10000*AS44*0.67*AR44*AQ44</f>
        <v>85982.4644559583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-9.84477419354839</v>
      </c>
      <c r="E45" s="12">
        <f t="shared" ref="E45:E56" si="38">D44</f>
        <v>-10.3272903225806</v>
      </c>
      <c r="F45" s="8" t="s">
        <v>109</v>
      </c>
      <c r="G45" s="6">
        <v>2</v>
      </c>
      <c r="H45" s="11">
        <f t="shared" si="20"/>
        <v>-9.84477419354839</v>
      </c>
      <c r="I45" s="11">
        <f t="shared" si="21"/>
        <v>263.305225806452</v>
      </c>
      <c r="J45" s="11">
        <f t="shared" si="22"/>
        <v>0.00459605149900522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1.22182419816046</v>
      </c>
      <c r="P45" s="11">
        <f t="shared" si="25"/>
        <v>0.00561556693747621</v>
      </c>
      <c r="Q45" s="15">
        <f t="shared" si="26"/>
        <v>0.00101080204874572</v>
      </c>
      <c r="R45" s="11">
        <f t="shared" si="27"/>
        <v>0.1102008</v>
      </c>
      <c r="S45" s="16">
        <f t="shared" si="28"/>
        <v>0.00917236579721488</v>
      </c>
      <c r="T45" s="3">
        <v>0.01</v>
      </c>
      <c r="U45" s="17">
        <f t="shared" si="29"/>
        <v>9.17236579721488e-5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0.0191917236579721</v>
      </c>
      <c r="AR45" s="24">
        <f t="shared" si="35"/>
        <v>61.2226666666667</v>
      </c>
      <c r="AS45" s="1">
        <f t="shared" si="36"/>
        <v>0.18</v>
      </c>
      <c r="AT45" s="2">
        <f>$E$3/12</f>
        <v>60.8333333333333</v>
      </c>
      <c r="AU45" s="1">
        <f t="shared" si="37"/>
        <v>86201.564022368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-1.96867857142857</v>
      </c>
      <c r="E46" s="12">
        <f t="shared" si="38"/>
        <v>-9.84477419354839</v>
      </c>
      <c r="F46" s="8" t="s">
        <v>109</v>
      </c>
      <c r="G46" s="6">
        <v>3</v>
      </c>
      <c r="H46" s="11">
        <f t="shared" si="20"/>
        <v>-1.96867857142857</v>
      </c>
      <c r="I46" s="11">
        <f t="shared" si="21"/>
        <v>271.181321428571</v>
      </c>
      <c r="J46" s="11">
        <f t="shared" si="22"/>
        <v>0.0134530454585545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1.82843529788965</v>
      </c>
      <c r="P46" s="11">
        <f t="shared" si="25"/>
        <v>0.024598023180535</v>
      </c>
      <c r="Q46" s="15">
        <f t="shared" si="26"/>
        <v>0.00442764417249631</v>
      </c>
      <c r="R46" s="11">
        <f t="shared" si="27"/>
        <v>0.1102008</v>
      </c>
      <c r="S46" s="16">
        <f t="shared" si="28"/>
        <v>0.0401779676054648</v>
      </c>
      <c r="T46" s="3">
        <v>0.01</v>
      </c>
      <c r="U46" s="17">
        <f t="shared" si="29"/>
        <v>0.000401779676054648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0.0195017796760546</v>
      </c>
      <c r="AR46" s="24">
        <f t="shared" si="35"/>
        <v>61.2226666666667</v>
      </c>
      <c r="AS46" s="1">
        <f t="shared" si="36"/>
        <v>0.18</v>
      </c>
      <c r="AT46" s="2">
        <f>$E$3/12</f>
        <v>60.8333333333333</v>
      </c>
      <c r="AU46" s="1">
        <f t="shared" si="37"/>
        <v>87594.21192464</v>
      </c>
    </row>
    <row r="47" s="1" customFormat="1" ht="16.8" spans="1:47">
      <c r="A47" s="6"/>
      <c r="B47" s="6"/>
      <c r="C47" s="8">
        <v>3</v>
      </c>
      <c r="D47" s="9">
        <v>3.02958064516129</v>
      </c>
      <c r="E47" s="12">
        <f t="shared" si="38"/>
        <v>-1.96867857142857</v>
      </c>
      <c r="F47" s="8" t="s">
        <v>109</v>
      </c>
      <c r="G47" s="6">
        <v>4</v>
      </c>
      <c r="H47" s="11">
        <f t="shared" si="20"/>
        <v>3.02958064516129</v>
      </c>
      <c r="I47" s="11">
        <f t="shared" si="21"/>
        <v>276.179580645161</v>
      </c>
      <c r="J47" s="11">
        <f t="shared" si="22"/>
        <v>0.0257648391078078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2.41606394137578</v>
      </c>
      <c r="P47" s="11">
        <f t="shared" si="25"/>
        <v>0.062249498723723</v>
      </c>
      <c r="Q47" s="15">
        <f t="shared" si="26"/>
        <v>0.0112049097702701</v>
      </c>
      <c r="R47" s="11">
        <f t="shared" si="27"/>
        <v>0.1102008</v>
      </c>
      <c r="S47" s="16">
        <f t="shared" si="28"/>
        <v>0.101677208970081</v>
      </c>
      <c r="T47" s="3">
        <v>0.01</v>
      </c>
      <c r="U47" s="17">
        <f t="shared" si="29"/>
        <v>0.00101677208970081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0.0201167720897008</v>
      </c>
      <c r="AR47" s="24">
        <f t="shared" si="35"/>
        <v>61.2226666666667</v>
      </c>
      <c r="AS47" s="1">
        <f t="shared" si="36"/>
        <v>0.18</v>
      </c>
      <c r="AT47" s="2">
        <f>$E$3/12</f>
        <v>60.8333333333333</v>
      </c>
      <c r="AU47" s="1">
        <f t="shared" si="37"/>
        <v>90356.5124278659</v>
      </c>
    </row>
    <row r="48" s="1" customFormat="1" ht="16.8" spans="1:47">
      <c r="A48" s="6"/>
      <c r="B48" s="6"/>
      <c r="C48" s="8">
        <v>4</v>
      </c>
      <c r="D48" s="9">
        <v>6.0351</v>
      </c>
      <c r="E48" s="12">
        <f t="shared" si="38"/>
        <v>3.02958064516129</v>
      </c>
      <c r="F48" s="8" t="s">
        <v>109</v>
      </c>
      <c r="G48" s="6">
        <v>5</v>
      </c>
      <c r="H48" s="11">
        <f t="shared" si="20"/>
        <v>6.0351</v>
      </c>
      <c r="I48" s="11">
        <f t="shared" si="21"/>
        <v>279.1851</v>
      </c>
      <c r="J48" s="11">
        <f t="shared" si="22"/>
        <v>0.0376580009212585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2.23612372051945</v>
      </c>
      <c r="O48" s="11">
        <f t="shared" si="39"/>
        <v>0.729917388799269</v>
      </c>
      <c r="P48" s="11">
        <f t="shared" si="25"/>
        <v>0.0274872296998455</v>
      </c>
      <c r="Q48" s="15">
        <f t="shared" si="26"/>
        <v>0.00494770134597219</v>
      </c>
      <c r="R48" s="11">
        <f t="shared" si="27"/>
        <v>0.1102008</v>
      </c>
      <c r="S48" s="16">
        <f t="shared" si="28"/>
        <v>0.0448971454469676</v>
      </c>
      <c r="T48" s="3">
        <v>0.01</v>
      </c>
      <c r="U48" s="17">
        <f t="shared" si="29"/>
        <v>0.000448971454469676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0.0195489714544697</v>
      </c>
      <c r="AR48" s="24">
        <f t="shared" si="35"/>
        <v>61.2226666666667</v>
      </c>
      <c r="AS48" s="1">
        <f t="shared" si="36"/>
        <v>0.18</v>
      </c>
      <c r="AT48" s="2">
        <f>$E$3/12</f>
        <v>60.8333333333333</v>
      </c>
      <c r="AU48" s="1">
        <f t="shared" si="37"/>
        <v>87806.1785609292</v>
      </c>
    </row>
    <row r="49" s="1" customFormat="1" ht="16.8" spans="1:47">
      <c r="A49" s="6"/>
      <c r="B49" s="6"/>
      <c r="C49" s="8">
        <v>5</v>
      </c>
      <c r="D49" s="9">
        <v>12.7400322580645</v>
      </c>
      <c r="E49" s="12">
        <f t="shared" si="38"/>
        <v>6.0351</v>
      </c>
      <c r="F49" s="8" t="s">
        <v>111</v>
      </c>
      <c r="G49" s="6">
        <v>6</v>
      </c>
      <c r="H49" s="11">
        <f t="shared" si="20"/>
        <v>12.7400322580645</v>
      </c>
      <c r="I49" s="11">
        <f t="shared" si="21"/>
        <v>285.890032258064</v>
      </c>
      <c r="J49" s="11">
        <f t="shared" si="22"/>
        <v>0.0853261232387744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1.31465682576609</v>
      </c>
      <c r="P49" s="11">
        <f t="shared" si="25"/>
        <v>0.112174570332013</v>
      </c>
      <c r="Q49" s="15">
        <f t="shared" si="26"/>
        <v>0.0201914226597624</v>
      </c>
      <c r="R49" s="11">
        <f t="shared" si="27"/>
        <v>0.1102008</v>
      </c>
      <c r="S49" s="16">
        <f t="shared" si="28"/>
        <v>0.183223920876821</v>
      </c>
      <c r="T49" s="3">
        <v>0.01</v>
      </c>
      <c r="U49" s="17">
        <f t="shared" si="29"/>
        <v>0.00183223920876821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0.0209322392087682</v>
      </c>
      <c r="AR49" s="24">
        <f t="shared" si="35"/>
        <v>61.2226666666667</v>
      </c>
      <c r="AS49" s="1">
        <f t="shared" si="36"/>
        <v>0.18</v>
      </c>
      <c r="AT49" s="2">
        <f>$E$3/12</f>
        <v>60.8333333333333</v>
      </c>
      <c r="AU49" s="1">
        <f t="shared" si="37"/>
        <v>94019.2653064082</v>
      </c>
    </row>
    <row r="50" s="1" customFormat="1" ht="16.8" spans="1:47">
      <c r="A50" s="6"/>
      <c r="B50" s="6"/>
      <c r="C50" s="8">
        <v>6</v>
      </c>
      <c r="D50" s="9">
        <v>16.9704</v>
      </c>
      <c r="E50" s="12">
        <f t="shared" si="38"/>
        <v>12.7400322580645</v>
      </c>
      <c r="F50" s="8" t="s">
        <v>109</v>
      </c>
      <c r="G50" s="6">
        <v>7</v>
      </c>
      <c r="H50" s="11">
        <f t="shared" si="20"/>
        <v>16.9704</v>
      </c>
      <c r="I50" s="11">
        <f t="shared" si="21"/>
        <v>290.1204</v>
      </c>
      <c r="J50" s="11">
        <f t="shared" si="22"/>
        <v>0.14020308348761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1.81470892210074</v>
      </c>
      <c r="P50" s="11">
        <f t="shared" si="25"/>
        <v>0.254427786511001</v>
      </c>
      <c r="Q50" s="15">
        <f t="shared" si="26"/>
        <v>0.0457970015719802</v>
      </c>
      <c r="R50" s="11">
        <f t="shared" si="27"/>
        <v>0.1102008</v>
      </c>
      <c r="S50" s="16">
        <f t="shared" si="28"/>
        <v>0.415577759616811</v>
      </c>
      <c r="T50" s="3">
        <v>0.01</v>
      </c>
      <c r="U50" s="17">
        <f t="shared" si="29"/>
        <v>0.00415577759616811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0.0322057775961681</v>
      </c>
      <c r="AR50" s="24">
        <f t="shared" si="35"/>
        <v>61.2226666666667</v>
      </c>
      <c r="AS50" s="1">
        <f t="shared" si="36"/>
        <v>0.18</v>
      </c>
      <c r="AT50" s="2">
        <f>$E$3/12</f>
        <v>60.8333333333333</v>
      </c>
      <c r="AU50" s="1">
        <f t="shared" si="37"/>
        <v>144655.50092438</v>
      </c>
    </row>
    <row r="51" s="1" customFormat="1" ht="16.8" spans="1:47">
      <c r="A51" s="6"/>
      <c r="B51" s="6"/>
      <c r="C51" s="8">
        <v>7</v>
      </c>
      <c r="D51" s="9">
        <v>20.277</v>
      </c>
      <c r="E51" s="12">
        <f t="shared" si="38"/>
        <v>16.9704</v>
      </c>
      <c r="F51" s="8" t="s">
        <v>109</v>
      </c>
      <c r="G51" s="6">
        <v>8</v>
      </c>
      <c r="H51" s="11">
        <f t="shared" si="20"/>
        <v>20.277</v>
      </c>
      <c r="I51" s="11">
        <f t="shared" si="21"/>
        <v>293.427</v>
      </c>
      <c r="J51" s="11">
        <f t="shared" si="22"/>
        <v>0.204647675286523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2.17250780225641</v>
      </c>
      <c r="P51" s="11">
        <f t="shared" si="25"/>
        <v>0.444598671273608</v>
      </c>
      <c r="Q51" s="15">
        <f t="shared" si="26"/>
        <v>0.0800277608292495</v>
      </c>
      <c r="R51" s="11">
        <f t="shared" si="27"/>
        <v>0.1102008</v>
      </c>
      <c r="S51" s="16">
        <f t="shared" si="28"/>
        <v>0.726199454352868</v>
      </c>
      <c r="T51" s="3">
        <v>0.01</v>
      </c>
      <c r="U51" s="17">
        <f t="shared" si="29"/>
        <v>0.00726199454352868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0.0353119945435287</v>
      </c>
      <c r="AR51" s="24">
        <f t="shared" si="35"/>
        <v>61.2226666666667</v>
      </c>
      <c r="AS51" s="1">
        <f t="shared" si="36"/>
        <v>0.18</v>
      </c>
      <c r="AT51" s="2">
        <f>$E$3/12</f>
        <v>60.8333333333333</v>
      </c>
      <c r="AU51" s="1">
        <f t="shared" si="37"/>
        <v>158607.387884988</v>
      </c>
    </row>
    <row r="52" s="1" customFormat="1" ht="16.8" spans="1:47">
      <c r="A52" s="6"/>
      <c r="B52" s="6"/>
      <c r="C52" s="8">
        <v>8</v>
      </c>
      <c r="D52" s="9">
        <v>17.4628064516129</v>
      </c>
      <c r="E52" s="12">
        <f t="shared" si="38"/>
        <v>20.277</v>
      </c>
      <c r="F52" s="8" t="s">
        <v>109</v>
      </c>
      <c r="G52" s="6">
        <v>9</v>
      </c>
      <c r="H52" s="11">
        <f t="shared" si="20"/>
        <v>17.4628064516129</v>
      </c>
      <c r="I52" s="11">
        <f t="shared" si="21"/>
        <v>290.612806451613</v>
      </c>
      <c r="J52" s="11">
        <f t="shared" si="22"/>
        <v>0.148406800675916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2.34013579764947</v>
      </c>
      <c r="P52" s="11">
        <f t="shared" si="25"/>
        <v>0.347292066876341</v>
      </c>
      <c r="Q52" s="15">
        <f t="shared" si="26"/>
        <v>0.0625125720377414</v>
      </c>
      <c r="R52" s="11">
        <f t="shared" si="27"/>
        <v>0.1102008</v>
      </c>
      <c r="S52" s="16">
        <f t="shared" si="28"/>
        <v>0.567260600991475</v>
      </c>
      <c r="T52" s="3">
        <v>0.01</v>
      </c>
      <c r="U52" s="17">
        <f t="shared" si="29"/>
        <v>0.00567260600991475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0.0337226060099148</v>
      </c>
      <c r="AR52" s="24">
        <f t="shared" si="35"/>
        <v>61.2226666666667</v>
      </c>
      <c r="AS52" s="1">
        <f t="shared" si="36"/>
        <v>0.18</v>
      </c>
      <c r="AT52" s="2">
        <f>$E$3/12</f>
        <v>60.8333333333333</v>
      </c>
      <c r="AU52" s="1">
        <f t="shared" si="37"/>
        <v>151468.488853383</v>
      </c>
    </row>
    <row r="53" s="1" customFormat="1" ht="16.8" spans="1:47">
      <c r="A53" s="6"/>
      <c r="B53" s="6"/>
      <c r="C53" s="8">
        <v>9</v>
      </c>
      <c r="D53" s="9">
        <v>14.0902666666667</v>
      </c>
      <c r="E53" s="12">
        <f t="shared" si="38"/>
        <v>17.4628064516129</v>
      </c>
      <c r="F53" s="8" t="s">
        <v>109</v>
      </c>
      <c r="G53" s="6">
        <v>10</v>
      </c>
      <c r="H53" s="11">
        <f t="shared" si="20"/>
        <v>14.0902666666667</v>
      </c>
      <c r="I53" s="11">
        <f t="shared" si="21"/>
        <v>287.240266666667</v>
      </c>
      <c r="J53" s="11">
        <f t="shared" si="22"/>
        <v>0.100140750663517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2.60507039743979</v>
      </c>
      <c r="P53" s="11">
        <f t="shared" si="25"/>
        <v>0.260873705130929</v>
      </c>
      <c r="Q53" s="15">
        <f t="shared" si="26"/>
        <v>0.0469572669235672</v>
      </c>
      <c r="R53" s="11">
        <f t="shared" si="27"/>
        <v>0.1102008</v>
      </c>
      <c r="S53" s="16">
        <f t="shared" si="28"/>
        <v>0.426106406882411</v>
      </c>
      <c r="T53" s="3">
        <v>0.01</v>
      </c>
      <c r="U53" s="17">
        <f t="shared" si="29"/>
        <v>0.00426106406882411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0.0233610640688241</v>
      </c>
      <c r="AR53" s="24">
        <f t="shared" si="35"/>
        <v>61.2226666666667</v>
      </c>
      <c r="AS53" s="1">
        <f t="shared" si="36"/>
        <v>0.18</v>
      </c>
      <c r="AT53" s="2">
        <f>$E$3/12</f>
        <v>60.8333333333333</v>
      </c>
      <c r="AU53" s="1">
        <f t="shared" si="37"/>
        <v>104928.577330931</v>
      </c>
    </row>
    <row r="54" s="1" customFormat="1" ht="16.8" spans="1:47">
      <c r="A54" s="6"/>
      <c r="B54" s="6"/>
      <c r="C54" s="8">
        <v>10</v>
      </c>
      <c r="D54" s="9">
        <v>5.26448387096774</v>
      </c>
      <c r="E54" s="12">
        <f t="shared" si="38"/>
        <v>14.0902666666667</v>
      </c>
      <c r="F54" s="8" t="s">
        <v>109</v>
      </c>
      <c r="G54" s="6">
        <v>11</v>
      </c>
      <c r="H54" s="11">
        <f t="shared" si="20"/>
        <v>5.26448387096774</v>
      </c>
      <c r="I54" s="11">
        <f t="shared" si="21"/>
        <v>278.414483870968</v>
      </c>
      <c r="J54" s="11">
        <f t="shared" si="22"/>
        <v>0.0341927548225874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2.22698685769342</v>
      </c>
      <c r="O54" s="11">
        <f t="shared" si="39"/>
        <v>0.72943650128211</v>
      </c>
      <c r="P54" s="11">
        <f t="shared" si="25"/>
        <v>0.0249414434469852</v>
      </c>
      <c r="Q54" s="15">
        <f t="shared" si="26"/>
        <v>0.00448945982045733</v>
      </c>
      <c r="R54" s="11">
        <f t="shared" si="27"/>
        <v>0.1102008</v>
      </c>
      <c r="S54" s="16">
        <f t="shared" si="28"/>
        <v>0.0407389040774416</v>
      </c>
      <c r="T54" s="3">
        <v>0.01</v>
      </c>
      <c r="U54" s="17">
        <f t="shared" si="29"/>
        <v>0.000407389040774416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0.0195073890407744</v>
      </c>
      <c r="AR54" s="24">
        <f t="shared" si="35"/>
        <v>61.2226666666667</v>
      </c>
      <c r="AS54" s="1">
        <f t="shared" si="36"/>
        <v>0.18</v>
      </c>
      <c r="AT54" s="2">
        <f>$E$3/12</f>
        <v>60.8333333333333</v>
      </c>
      <c r="AU54" s="1">
        <f t="shared" si="37"/>
        <v>87619.4069524881</v>
      </c>
    </row>
    <row r="55" s="1" customFormat="1" ht="16.8" spans="1:48">
      <c r="A55" s="6"/>
      <c r="B55" s="6"/>
      <c r="C55" s="8">
        <v>11</v>
      </c>
      <c r="D55" s="9">
        <v>-3.69346666666667</v>
      </c>
      <c r="E55" s="12">
        <f t="shared" si="38"/>
        <v>5.26448387096774</v>
      </c>
      <c r="F55" s="8" t="s">
        <v>111</v>
      </c>
      <c r="G55" s="6">
        <v>12</v>
      </c>
      <c r="H55" s="11">
        <f t="shared" si="20"/>
        <v>-3.69346666666667</v>
      </c>
      <c r="I55" s="11">
        <f t="shared" si="21"/>
        <v>269.456533333333</v>
      </c>
      <c r="J55" s="11">
        <f t="shared" si="22"/>
        <v>0.0106907348575338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1.31672172450179</v>
      </c>
      <c r="P55" s="11">
        <f t="shared" si="25"/>
        <v>0.0140767228378033</v>
      </c>
      <c r="Q55" s="15">
        <f t="shared" si="26"/>
        <v>0.0025338101108046</v>
      </c>
      <c r="R55" s="11">
        <f t="shared" si="27"/>
        <v>0.1102008</v>
      </c>
      <c r="S55" s="16">
        <f t="shared" si="28"/>
        <v>0.0229926653055568</v>
      </c>
      <c r="T55" s="3">
        <v>0.01</v>
      </c>
      <c r="U55" s="17">
        <f t="shared" si="29"/>
        <v>0.000229926653055568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0.0193299266530556</v>
      </c>
      <c r="AR55" s="24">
        <f t="shared" si="35"/>
        <v>61.2226666666667</v>
      </c>
      <c r="AS55" s="1">
        <f t="shared" si="36"/>
        <v>0.18</v>
      </c>
      <c r="AT55" s="2">
        <f>$E$3/12</f>
        <v>60.8333333333333</v>
      </c>
      <c r="AU55" s="1">
        <f t="shared" si="37"/>
        <v>86822.3167249955</v>
      </c>
      <c r="AV55" s="1">
        <f>SUM(AU44:AU55)</f>
        <v>1266061.87536933</v>
      </c>
    </row>
    <row r="56" s="1" customFormat="1" ht="16.8" spans="1:46">
      <c r="A56" s="6"/>
      <c r="B56" s="6"/>
      <c r="C56" s="8">
        <v>12</v>
      </c>
      <c r="D56" s="9">
        <v>-7.44370967741935</v>
      </c>
      <c r="E56" s="12">
        <f t="shared" si="38"/>
        <v>-3.69346666666667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-10.3272903225806</v>
      </c>
      <c r="E60" s="8"/>
      <c r="F60" s="8"/>
      <c r="G60" s="6">
        <v>1</v>
      </c>
      <c r="H60" s="11">
        <f t="shared" ref="H60:H71" si="40">E61</f>
        <v>-10.3272903225806</v>
      </c>
      <c r="I60" s="11">
        <f t="shared" ref="I60:I71" si="41">H60+273.15</f>
        <v>262.822709677419</v>
      </c>
      <c r="J60" s="11">
        <f t="shared" ref="J60:J71" si="42">EXP(($C$18*(I60-$C$16))/($C$19*I60*$C$16))</f>
        <v>0.00429438199285477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0.00592495883554173</v>
      </c>
      <c r="Q60" s="15">
        <f t="shared" ref="Q60:Q71" si="46">P60*$B$62</f>
        <v>0.000592495883554173</v>
      </c>
      <c r="R60" s="11">
        <f t="shared" ref="R60:R71" si="47">L60*$B$62</f>
        <v>0.13797</v>
      </c>
      <c r="S60" s="16">
        <f t="shared" ref="S60:S71" si="48">Q60/R60</f>
        <v>0.00429438199285477</v>
      </c>
      <c r="T60" s="3">
        <v>0.01</v>
      </c>
      <c r="U60" s="17">
        <f t="shared" ref="U60:U71" si="49">S60*T60</f>
        <v>4.29438199285477e-5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0.0123429438199285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0.0316666666666667</v>
      </c>
      <c r="AU60" s="1">
        <f t="shared" ref="AU60:AU71" si="57">AT60*10000*AS60*0.67*AR60*AQ60</f>
        <v>36.1310489266274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-9.84477419354839</v>
      </c>
      <c r="E61" s="12">
        <f t="shared" ref="E61:E72" si="58">D60</f>
        <v>-10.3272903225806</v>
      </c>
      <c r="F61" s="8" t="s">
        <v>109</v>
      </c>
      <c r="G61" s="6">
        <v>2</v>
      </c>
      <c r="H61" s="11">
        <f t="shared" si="40"/>
        <v>-9.84477419354839</v>
      </c>
      <c r="I61" s="11">
        <f t="shared" si="41"/>
        <v>263.305225806452</v>
      </c>
      <c r="J61" s="11">
        <f t="shared" si="42"/>
        <v>0.00459605149900522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2.75347504116446</v>
      </c>
      <c r="P61" s="11">
        <f t="shared" si="45"/>
        <v>0.0126551130904174</v>
      </c>
      <c r="Q61" s="15">
        <f t="shared" si="46"/>
        <v>0.00126551130904174</v>
      </c>
      <c r="R61" s="11">
        <f t="shared" si="47"/>
        <v>0.13797</v>
      </c>
      <c r="S61" s="16">
        <f t="shared" si="48"/>
        <v>0.00917236579721487</v>
      </c>
      <c r="T61" s="3">
        <v>0.01</v>
      </c>
      <c r="U61" s="17">
        <f t="shared" si="49"/>
        <v>9.17236579721487e-5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0.0123917236579721</v>
      </c>
      <c r="AR61" s="24">
        <f t="shared" si="55"/>
        <v>137.97</v>
      </c>
      <c r="AS61" s="1">
        <f t="shared" si="56"/>
        <v>0.1</v>
      </c>
      <c r="AT61" s="2">
        <f>$E$5/12</f>
        <v>0.0316666666666667</v>
      </c>
      <c r="AU61" s="1">
        <f t="shared" si="57"/>
        <v>36.2738403660684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-1.96867857142857</v>
      </c>
      <c r="E62" s="12">
        <f t="shared" si="58"/>
        <v>-9.84477419354839</v>
      </c>
      <c r="F62" s="8" t="s">
        <v>109</v>
      </c>
      <c r="G62" s="6">
        <v>3</v>
      </c>
      <c r="H62" s="11">
        <f t="shared" si="40"/>
        <v>-1.96867857142857</v>
      </c>
      <c r="I62" s="11">
        <f t="shared" si="41"/>
        <v>271.181321428571</v>
      </c>
      <c r="J62" s="11">
        <f t="shared" si="42"/>
        <v>0.0134530454585545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4.12051992807404</v>
      </c>
      <c r="P62" s="11">
        <f t="shared" si="45"/>
        <v>0.0554335419052598</v>
      </c>
      <c r="Q62" s="15">
        <f t="shared" si="46"/>
        <v>0.00554335419052598</v>
      </c>
      <c r="R62" s="11">
        <f t="shared" si="47"/>
        <v>0.13797</v>
      </c>
      <c r="S62" s="16">
        <f t="shared" si="48"/>
        <v>0.0401779676054648</v>
      </c>
      <c r="T62" s="3">
        <v>0.01</v>
      </c>
      <c r="U62" s="17">
        <f t="shared" si="49"/>
        <v>0.000401779676054648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0.0127017796760546</v>
      </c>
      <c r="AR62" s="24">
        <f t="shared" si="55"/>
        <v>137.97</v>
      </c>
      <c r="AS62" s="1">
        <f t="shared" si="56"/>
        <v>0.1</v>
      </c>
      <c r="AT62" s="2">
        <f>$E$5/12</f>
        <v>0.0316666666666667</v>
      </c>
      <c r="AU62" s="1">
        <f t="shared" si="57"/>
        <v>37.1814560307566</v>
      </c>
    </row>
    <row r="63" s="1" customFormat="1" ht="16.8" spans="1:47">
      <c r="A63" s="6"/>
      <c r="B63" s="6"/>
      <c r="C63" s="8">
        <v>3</v>
      </c>
      <c r="D63" s="9">
        <v>3.02958064516129</v>
      </c>
      <c r="E63" s="12">
        <f t="shared" si="58"/>
        <v>-1.96867857142857</v>
      </c>
      <c r="F63" s="8" t="s">
        <v>109</v>
      </c>
      <c r="G63" s="6">
        <v>4</v>
      </c>
      <c r="H63" s="11">
        <f t="shared" si="40"/>
        <v>3.02958064516129</v>
      </c>
      <c r="I63" s="11">
        <f t="shared" si="41"/>
        <v>276.179580645161</v>
      </c>
      <c r="J63" s="11">
        <f t="shared" si="42"/>
        <v>0.0257648391078078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5.44478638616878</v>
      </c>
      <c r="P63" s="11">
        <f t="shared" si="45"/>
        <v>0.140284045216021</v>
      </c>
      <c r="Q63" s="15">
        <f t="shared" si="46"/>
        <v>0.0140284045216021</v>
      </c>
      <c r="R63" s="11">
        <f t="shared" si="47"/>
        <v>0.13797</v>
      </c>
      <c r="S63" s="16">
        <f t="shared" si="48"/>
        <v>0.101677208970081</v>
      </c>
      <c r="T63" s="3">
        <v>0.01</v>
      </c>
      <c r="U63" s="17">
        <f t="shared" si="49"/>
        <v>0.00101677208970081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0.0133167720897008</v>
      </c>
      <c r="AR63" s="24">
        <f t="shared" si="55"/>
        <v>137.97</v>
      </c>
      <c r="AS63" s="1">
        <f t="shared" si="56"/>
        <v>0.1</v>
      </c>
      <c r="AT63" s="2">
        <f>$E$5/12</f>
        <v>0.0316666666666667</v>
      </c>
      <c r="AU63" s="1">
        <f t="shared" si="57"/>
        <v>38.9817008759999</v>
      </c>
    </row>
    <row r="64" s="1" customFormat="1" ht="16.8" spans="1:47">
      <c r="A64" s="6"/>
      <c r="B64" s="6"/>
      <c r="C64" s="8">
        <v>4</v>
      </c>
      <c r="D64" s="9">
        <v>6.0351</v>
      </c>
      <c r="E64" s="12">
        <f t="shared" si="58"/>
        <v>3.02958064516129</v>
      </c>
      <c r="F64" s="8" t="s">
        <v>109</v>
      </c>
      <c r="G64" s="6">
        <v>5</v>
      </c>
      <c r="H64" s="11">
        <f t="shared" si="40"/>
        <v>6.0351</v>
      </c>
      <c r="I64" s="11">
        <f t="shared" si="41"/>
        <v>279.1851</v>
      </c>
      <c r="J64" s="11">
        <f t="shared" si="42"/>
        <v>0.0376580009212585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5.03927722390512</v>
      </c>
      <c r="O64" s="11">
        <f t="shared" si="59"/>
        <v>1.64492511704764</v>
      </c>
      <c r="P64" s="11">
        <f t="shared" si="45"/>
        <v>0.0619445915731812</v>
      </c>
      <c r="Q64" s="15">
        <f t="shared" si="46"/>
        <v>0.00619445915731812</v>
      </c>
      <c r="R64" s="11">
        <f t="shared" si="47"/>
        <v>0.13797</v>
      </c>
      <c r="S64" s="16">
        <f t="shared" si="48"/>
        <v>0.0448971454469676</v>
      </c>
      <c r="T64" s="3">
        <v>0.01</v>
      </c>
      <c r="U64" s="17">
        <f t="shared" si="49"/>
        <v>0.000448971454469676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0.0127489714544697</v>
      </c>
      <c r="AR64" s="24">
        <f t="shared" si="55"/>
        <v>137.97</v>
      </c>
      <c r="AS64" s="1">
        <f t="shared" si="56"/>
        <v>0.1</v>
      </c>
      <c r="AT64" s="2">
        <f>$E$5/12</f>
        <v>0.0316666666666667</v>
      </c>
      <c r="AU64" s="1">
        <f t="shared" si="57"/>
        <v>37.319598801211</v>
      </c>
    </row>
    <row r="65" s="1" customFormat="1" ht="16.8" spans="1:47">
      <c r="A65" s="6"/>
      <c r="B65" s="6"/>
      <c r="C65" s="8">
        <v>5</v>
      </c>
      <c r="D65" s="9">
        <v>12.7400322580645</v>
      </c>
      <c r="E65" s="12">
        <f t="shared" si="58"/>
        <v>6.0351</v>
      </c>
      <c r="F65" s="8" t="s">
        <v>111</v>
      </c>
      <c r="G65" s="6">
        <v>6</v>
      </c>
      <c r="H65" s="11">
        <f t="shared" si="40"/>
        <v>12.7400322580645</v>
      </c>
      <c r="I65" s="11">
        <f t="shared" si="41"/>
        <v>285.890032258064</v>
      </c>
      <c r="J65" s="11">
        <f t="shared" si="42"/>
        <v>0.0853261232387744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2.96268052547446</v>
      </c>
      <c r="P65" s="11">
        <f t="shared" si="45"/>
        <v>0.252794043633751</v>
      </c>
      <c r="Q65" s="15">
        <f t="shared" si="46"/>
        <v>0.0252794043633751</v>
      </c>
      <c r="R65" s="11">
        <f t="shared" si="47"/>
        <v>0.13797</v>
      </c>
      <c r="S65" s="16">
        <f t="shared" si="48"/>
        <v>0.183223920876821</v>
      </c>
      <c r="T65" s="3">
        <v>0.01</v>
      </c>
      <c r="U65" s="17">
        <f t="shared" si="49"/>
        <v>0.00183223920876821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0.0141322392087682</v>
      </c>
      <c r="AR65" s="24">
        <f t="shared" si="55"/>
        <v>137.97</v>
      </c>
      <c r="AS65" s="1">
        <f t="shared" si="56"/>
        <v>0.1</v>
      </c>
      <c r="AT65" s="2">
        <f>$E$5/12</f>
        <v>0.0316666666666667</v>
      </c>
      <c r="AU65" s="1">
        <f t="shared" si="57"/>
        <v>41.3687880090961</v>
      </c>
    </row>
    <row r="66" s="1" customFormat="1" ht="16.8" spans="1:47">
      <c r="A66" s="6"/>
      <c r="B66" s="6"/>
      <c r="C66" s="8">
        <v>6</v>
      </c>
      <c r="D66" s="9">
        <v>16.9704</v>
      </c>
      <c r="E66" s="12">
        <f t="shared" si="58"/>
        <v>12.7400322580645</v>
      </c>
      <c r="F66" s="8" t="s">
        <v>109</v>
      </c>
      <c r="G66" s="6">
        <v>7</v>
      </c>
      <c r="H66" s="11">
        <f t="shared" si="40"/>
        <v>16.9704</v>
      </c>
      <c r="I66" s="11">
        <f t="shared" si="41"/>
        <v>290.1204</v>
      </c>
      <c r="J66" s="11">
        <f t="shared" si="42"/>
        <v>0.14020308348761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4.08958648184071</v>
      </c>
      <c r="P66" s="11">
        <f t="shared" si="45"/>
        <v>0.573372634943314</v>
      </c>
      <c r="Q66" s="15">
        <f t="shared" si="46"/>
        <v>0.0573372634943314</v>
      </c>
      <c r="R66" s="11">
        <f t="shared" si="47"/>
        <v>0.13797</v>
      </c>
      <c r="S66" s="16">
        <f t="shared" si="48"/>
        <v>0.415577759616811</v>
      </c>
      <c r="T66" s="3">
        <v>0.01</v>
      </c>
      <c r="U66" s="17">
        <f t="shared" si="49"/>
        <v>0.00415577759616811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0.0222057775961681</v>
      </c>
      <c r="AR66" s="24">
        <f t="shared" si="55"/>
        <v>137.97</v>
      </c>
      <c r="AS66" s="1">
        <f t="shared" si="56"/>
        <v>0.1</v>
      </c>
      <c r="AT66" s="2">
        <f>$E$5/12</f>
        <v>0.0316666666666667</v>
      </c>
      <c r="AU66" s="1">
        <f t="shared" si="57"/>
        <v>65.0021622463807</v>
      </c>
    </row>
    <row r="67" s="1" customFormat="1" ht="16.8" spans="1:47">
      <c r="A67" s="6"/>
      <c r="B67" s="6"/>
      <c r="C67" s="8">
        <v>7</v>
      </c>
      <c r="D67" s="9">
        <v>20.277</v>
      </c>
      <c r="E67" s="12">
        <f t="shared" si="58"/>
        <v>16.9704</v>
      </c>
      <c r="F67" s="8" t="s">
        <v>109</v>
      </c>
      <c r="G67" s="6">
        <v>8</v>
      </c>
      <c r="H67" s="11">
        <f t="shared" si="40"/>
        <v>20.277</v>
      </c>
      <c r="I67" s="11">
        <f t="shared" si="41"/>
        <v>293.427</v>
      </c>
      <c r="J67" s="11">
        <f t="shared" si="42"/>
        <v>0.204647675286523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4.89591384689739</v>
      </c>
      <c r="P67" s="11">
        <f t="shared" si="45"/>
        <v>1.00193738717065</v>
      </c>
      <c r="Q67" s="15">
        <f t="shared" si="46"/>
        <v>0.100193738717065</v>
      </c>
      <c r="R67" s="11">
        <f t="shared" si="47"/>
        <v>0.13797</v>
      </c>
      <c r="S67" s="16">
        <f t="shared" si="48"/>
        <v>0.726199454352867</v>
      </c>
      <c r="T67" s="3">
        <v>0.01</v>
      </c>
      <c r="U67" s="17">
        <f t="shared" si="49"/>
        <v>0.00726199454352867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0.0253119945435287</v>
      </c>
      <c r="AR67" s="24">
        <f t="shared" si="55"/>
        <v>137.97</v>
      </c>
      <c r="AS67" s="1">
        <f t="shared" si="56"/>
        <v>0.1</v>
      </c>
      <c r="AT67" s="2">
        <f>$E$5/12</f>
        <v>0.0316666666666667</v>
      </c>
      <c r="AU67" s="1">
        <f t="shared" si="57"/>
        <v>74.0948777394707</v>
      </c>
    </row>
    <row r="68" s="1" customFormat="1" ht="16.8" spans="1:47">
      <c r="A68" s="6"/>
      <c r="B68" s="6"/>
      <c r="C68" s="8">
        <v>8</v>
      </c>
      <c r="D68" s="9">
        <v>17.4628064516129</v>
      </c>
      <c r="E68" s="12">
        <f t="shared" si="58"/>
        <v>20.277</v>
      </c>
      <c r="F68" s="8" t="s">
        <v>109</v>
      </c>
      <c r="G68" s="6">
        <v>9</v>
      </c>
      <c r="H68" s="11">
        <f t="shared" si="40"/>
        <v>17.4628064516129</v>
      </c>
      <c r="I68" s="11">
        <f t="shared" si="41"/>
        <v>290.612806451613</v>
      </c>
      <c r="J68" s="11">
        <f t="shared" si="42"/>
        <v>0.148406800675916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5.27367645972674</v>
      </c>
      <c r="P68" s="11">
        <f t="shared" si="45"/>
        <v>0.782649451187938</v>
      </c>
      <c r="Q68" s="15">
        <f t="shared" si="46"/>
        <v>0.0782649451187938</v>
      </c>
      <c r="R68" s="11">
        <f t="shared" si="47"/>
        <v>0.13797</v>
      </c>
      <c r="S68" s="16">
        <f t="shared" si="48"/>
        <v>0.567260600991475</v>
      </c>
      <c r="T68" s="3">
        <v>0.01</v>
      </c>
      <c r="U68" s="17">
        <f t="shared" si="49"/>
        <v>0.00567260600991475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0.0237226060099147</v>
      </c>
      <c r="AR68" s="24">
        <f t="shared" si="55"/>
        <v>137.97</v>
      </c>
      <c r="AS68" s="1">
        <f t="shared" si="56"/>
        <v>0.1</v>
      </c>
      <c r="AT68" s="2">
        <f>$E$5/12</f>
        <v>0.0316666666666667</v>
      </c>
      <c r="AU68" s="1">
        <f t="shared" si="57"/>
        <v>69.4423186977041</v>
      </c>
    </row>
    <row r="69" s="1" customFormat="1" ht="16.8" spans="1:47">
      <c r="A69" s="6"/>
      <c r="B69" s="6"/>
      <c r="C69" s="8">
        <v>9</v>
      </c>
      <c r="D69" s="9">
        <v>14.0902666666667</v>
      </c>
      <c r="E69" s="12">
        <f t="shared" si="58"/>
        <v>17.4628064516129</v>
      </c>
      <c r="F69" s="8" t="s">
        <v>109</v>
      </c>
      <c r="G69" s="6">
        <v>10</v>
      </c>
      <c r="H69" s="11">
        <f t="shared" si="40"/>
        <v>14.0902666666667</v>
      </c>
      <c r="I69" s="11">
        <f t="shared" si="41"/>
        <v>287.240266666667</v>
      </c>
      <c r="J69" s="11">
        <f t="shared" si="42"/>
        <v>0.100140750663517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5.8707270085388</v>
      </c>
      <c r="P69" s="11">
        <f t="shared" si="45"/>
        <v>0.587899009575662</v>
      </c>
      <c r="Q69" s="15">
        <f t="shared" si="46"/>
        <v>0.0587899009575662</v>
      </c>
      <c r="R69" s="11">
        <f t="shared" si="47"/>
        <v>0.13797</v>
      </c>
      <c r="S69" s="16">
        <f t="shared" si="48"/>
        <v>0.42610640688241</v>
      </c>
      <c r="T69" s="3">
        <v>0.01</v>
      </c>
      <c r="U69" s="17">
        <f t="shared" si="49"/>
        <v>0.0042610640688241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0.0165610640688241</v>
      </c>
      <c r="AR69" s="24">
        <f t="shared" si="55"/>
        <v>137.97</v>
      </c>
      <c r="AS69" s="1">
        <f t="shared" si="56"/>
        <v>0.1</v>
      </c>
      <c r="AT69" s="2">
        <f>$E$5/12</f>
        <v>0.0316666666666667</v>
      </c>
      <c r="AU69" s="1">
        <f t="shared" si="57"/>
        <v>48.4785983698303</v>
      </c>
    </row>
    <row r="70" s="1" customFormat="1" ht="16.8" spans="1:47">
      <c r="A70" s="6"/>
      <c r="B70" s="6"/>
      <c r="C70" s="8">
        <v>10</v>
      </c>
      <c r="D70" s="9">
        <v>5.26448387096774</v>
      </c>
      <c r="E70" s="12">
        <f t="shared" si="58"/>
        <v>14.0902666666667</v>
      </c>
      <c r="F70" s="8" t="s">
        <v>109</v>
      </c>
      <c r="G70" s="6">
        <v>11</v>
      </c>
      <c r="H70" s="11">
        <f t="shared" si="40"/>
        <v>5.26448387096774</v>
      </c>
      <c r="I70" s="11">
        <f t="shared" si="41"/>
        <v>278.414483870968</v>
      </c>
      <c r="J70" s="11">
        <f t="shared" si="42"/>
        <v>0.0341927548225874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5.01868659901498</v>
      </c>
      <c r="O70" s="11">
        <f t="shared" si="59"/>
        <v>1.64384139994816</v>
      </c>
      <c r="P70" s="11">
        <f t="shared" si="45"/>
        <v>0.0562074659556462</v>
      </c>
      <c r="Q70" s="15">
        <f t="shared" si="46"/>
        <v>0.00562074659556462</v>
      </c>
      <c r="R70" s="11">
        <f t="shared" si="47"/>
        <v>0.13797</v>
      </c>
      <c r="S70" s="16">
        <f t="shared" si="48"/>
        <v>0.0407389040774416</v>
      </c>
      <c r="T70" s="3">
        <v>0.01</v>
      </c>
      <c r="U70" s="17">
        <f t="shared" si="49"/>
        <v>0.000407389040774416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0.0127073890407744</v>
      </c>
      <c r="AR70" s="24">
        <f t="shared" si="55"/>
        <v>137.97</v>
      </c>
      <c r="AS70" s="1">
        <f t="shared" si="56"/>
        <v>0.1</v>
      </c>
      <c r="AT70" s="2">
        <f>$E$5/12</f>
        <v>0.0316666666666667</v>
      </c>
      <c r="AU70" s="1">
        <f t="shared" si="57"/>
        <v>37.197876119359</v>
      </c>
    </row>
    <row r="71" s="1" customFormat="1" ht="16.8" spans="1:48">
      <c r="A71" s="6"/>
      <c r="B71" s="6"/>
      <c r="C71" s="8">
        <v>11</v>
      </c>
      <c r="D71" s="9">
        <v>-3.69346666666667</v>
      </c>
      <c r="E71" s="12">
        <f t="shared" si="58"/>
        <v>5.26448387096774</v>
      </c>
      <c r="F71" s="8" t="s">
        <v>111</v>
      </c>
      <c r="G71" s="6">
        <v>12</v>
      </c>
      <c r="H71" s="11">
        <f t="shared" si="40"/>
        <v>-3.69346666666667</v>
      </c>
      <c r="I71" s="11">
        <f t="shared" si="41"/>
        <v>269.456533333333</v>
      </c>
      <c r="J71" s="11">
        <f t="shared" si="42"/>
        <v>0.0106907348575338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2.96733393399251</v>
      </c>
      <c r="P71" s="11">
        <f t="shared" si="45"/>
        <v>0.0317229803220766</v>
      </c>
      <c r="Q71" s="15">
        <f t="shared" si="46"/>
        <v>0.00317229803220766</v>
      </c>
      <c r="R71" s="11">
        <f t="shared" si="47"/>
        <v>0.13797</v>
      </c>
      <c r="S71" s="16">
        <f t="shared" si="48"/>
        <v>0.0229926653055567</v>
      </c>
      <c r="T71" s="3">
        <v>0.01</v>
      </c>
      <c r="U71" s="17">
        <f t="shared" si="49"/>
        <v>0.000229926653055567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0.0125299266530556</v>
      </c>
      <c r="AR71" s="24">
        <f t="shared" si="55"/>
        <v>137.97</v>
      </c>
      <c r="AS71" s="1">
        <f t="shared" si="56"/>
        <v>0.1</v>
      </c>
      <c r="AT71" s="2">
        <f>$E$5/12</f>
        <v>0.0316666666666667</v>
      </c>
      <c r="AU71" s="1">
        <f t="shared" si="57"/>
        <v>36.6783969491667</v>
      </c>
      <c r="AV71" s="1">
        <f>SUM(AU60:AU71)</f>
        <v>558.150663131671</v>
      </c>
    </row>
    <row r="72" s="1" customFormat="1" ht="16.8" spans="1:46">
      <c r="A72" s="6"/>
      <c r="B72" s="6"/>
      <c r="C72" s="8">
        <v>12</v>
      </c>
      <c r="D72" s="9">
        <v>-7.44370967741935</v>
      </c>
      <c r="E72" s="12">
        <f t="shared" si="58"/>
        <v>-3.69346666666667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-10.3272903225806</v>
      </c>
      <c r="E76" s="8"/>
      <c r="F76" s="8"/>
      <c r="G76" s="6">
        <v>1</v>
      </c>
      <c r="H76" s="11">
        <f t="shared" ref="H76:H87" si="60">E77</f>
        <v>-10.3272903225806</v>
      </c>
      <c r="I76" s="11">
        <f t="shared" ref="I76:I87" si="61">H76+273.15</f>
        <v>262.822709677419</v>
      </c>
      <c r="J76" s="11">
        <f t="shared" ref="J76:J87" si="62">EXP(($C$18*(I76-$C$16))/($C$19*I76*$C$16))</f>
        <v>0.00429438199285477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0.000336087281389966</v>
      </c>
      <c r="Q76" s="15">
        <f t="shared" ref="Q76:Q87" si="66">P76*$B$78</f>
        <v>6.38565834640936e-5</v>
      </c>
      <c r="R76" s="11">
        <f t="shared" ref="R76:R87" si="67">L76*$B$78</f>
        <v>0.0148697958333333</v>
      </c>
      <c r="S76" s="16">
        <f t="shared" ref="S76:S87" si="68">Q76/R76</f>
        <v>0.00429438199285478</v>
      </c>
      <c r="T76" s="3">
        <v>0.01</v>
      </c>
      <c r="U76" s="17">
        <f t="shared" ref="U76:U87" si="69">S76*T76</f>
        <v>4.29438199285478e-5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0.0116429438199285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1432.5</v>
      </c>
      <c r="AU76" s="1">
        <f t="shared" ref="AU76:AU87" si="77">AT76*10000*AS76*0.67*AR76*AQ76</f>
        <v>166164.115756817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-9.84477419354839</v>
      </c>
      <c r="E77" s="12">
        <f t="shared" ref="E77:E88" si="78">D76</f>
        <v>-10.3272903225806</v>
      </c>
      <c r="F77" s="8" t="s">
        <v>109</v>
      </c>
      <c r="G77" s="6">
        <v>2</v>
      </c>
      <c r="H77" s="11">
        <f t="shared" si="60"/>
        <v>-9.84477419354839</v>
      </c>
      <c r="I77" s="11">
        <f t="shared" si="61"/>
        <v>263.305225806452</v>
      </c>
      <c r="J77" s="11">
        <f t="shared" si="62"/>
        <v>0.00459605149900522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0.156188079385277</v>
      </c>
      <c r="P77" s="11">
        <f t="shared" si="65"/>
        <v>0.000717848456385447</v>
      </c>
      <c r="Q77" s="15">
        <f t="shared" si="66"/>
        <v>0.000136391206713235</v>
      </c>
      <c r="R77" s="11">
        <f t="shared" si="67"/>
        <v>0.0148697958333333</v>
      </c>
      <c r="S77" s="16">
        <f t="shared" si="68"/>
        <v>0.00917236579721489</v>
      </c>
      <c r="T77" s="3">
        <v>0.01</v>
      </c>
      <c r="U77" s="17">
        <f t="shared" si="69"/>
        <v>9.17236579721489e-5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0.0116917236579722</v>
      </c>
      <c r="AR77" s="24">
        <f t="shared" si="74"/>
        <v>7.82620833333333</v>
      </c>
      <c r="AS77" s="1">
        <f t="shared" si="75"/>
        <v>0.19</v>
      </c>
      <c r="AT77" s="2">
        <f t="shared" si="76"/>
        <v>1432.5</v>
      </c>
      <c r="AU77" s="1">
        <f t="shared" si="77"/>
        <v>166860.284937107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9">
        <v>-1.96867857142857</v>
      </c>
      <c r="E78" s="12">
        <f t="shared" si="78"/>
        <v>-9.84477419354839</v>
      </c>
      <c r="F78" s="8" t="s">
        <v>109</v>
      </c>
      <c r="G78" s="6">
        <v>3</v>
      </c>
      <c r="H78" s="11">
        <f t="shared" si="60"/>
        <v>-1.96867857142857</v>
      </c>
      <c r="I78" s="11">
        <f t="shared" si="61"/>
        <v>271.181321428571</v>
      </c>
      <c r="J78" s="11">
        <f t="shared" si="62"/>
        <v>0.0134530454585545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0.233732314262224</v>
      </c>
      <c r="P78" s="11">
        <f t="shared" si="65"/>
        <v>0.00314441144890285</v>
      </c>
      <c r="Q78" s="15">
        <f t="shared" si="66"/>
        <v>0.000597438175291542</v>
      </c>
      <c r="R78" s="11">
        <f t="shared" si="67"/>
        <v>0.0148697958333333</v>
      </c>
      <c r="S78" s="16">
        <f t="shared" si="68"/>
        <v>0.0401779676054649</v>
      </c>
      <c r="T78" s="3">
        <v>0.01</v>
      </c>
      <c r="U78" s="17">
        <f t="shared" si="69"/>
        <v>0.000401779676054649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0.0120017796760547</v>
      </c>
      <c r="AR78" s="24">
        <f t="shared" si="74"/>
        <v>7.82620833333333</v>
      </c>
      <c r="AS78" s="1">
        <f t="shared" si="75"/>
        <v>0.19</v>
      </c>
      <c r="AT78" s="2">
        <f t="shared" si="76"/>
        <v>1432.5</v>
      </c>
      <c r="AU78" s="1">
        <f t="shared" si="77"/>
        <v>171285.298479779</v>
      </c>
    </row>
    <row r="79" s="1" customFormat="1" ht="16.8" spans="1:47">
      <c r="A79" s="6"/>
      <c r="B79" s="6"/>
      <c r="C79" s="8">
        <v>3</v>
      </c>
      <c r="D79" s="9">
        <v>3.02958064516129</v>
      </c>
      <c r="E79" s="12">
        <f t="shared" si="78"/>
        <v>-1.96867857142857</v>
      </c>
      <c r="F79" s="8" t="s">
        <v>109</v>
      </c>
      <c r="G79" s="6">
        <v>4</v>
      </c>
      <c r="H79" s="11">
        <f t="shared" si="60"/>
        <v>3.02958064516129</v>
      </c>
      <c r="I79" s="11">
        <f t="shared" si="61"/>
        <v>276.179580645161</v>
      </c>
      <c r="J79" s="11">
        <f t="shared" si="62"/>
        <v>0.0257648391078078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0.308849986146655</v>
      </c>
      <c r="P79" s="11">
        <f t="shared" si="65"/>
        <v>0.00795747020151724</v>
      </c>
      <c r="Q79" s="15">
        <f t="shared" si="66"/>
        <v>0.00151191933828828</v>
      </c>
      <c r="R79" s="11">
        <f t="shared" si="67"/>
        <v>0.0148697958333333</v>
      </c>
      <c r="S79" s="16">
        <f t="shared" si="68"/>
        <v>0.101677208970081</v>
      </c>
      <c r="T79" s="3">
        <v>0.01</v>
      </c>
      <c r="U79" s="17">
        <f t="shared" si="69"/>
        <v>0.00101677208970081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0.0126167720897008</v>
      </c>
      <c r="AR79" s="24">
        <f t="shared" si="74"/>
        <v>7.82620833333333</v>
      </c>
      <c r="AS79" s="1">
        <f t="shared" si="75"/>
        <v>0.19</v>
      </c>
      <c r="AT79" s="2">
        <f t="shared" si="76"/>
        <v>1432.5</v>
      </c>
      <c r="AU79" s="1">
        <f t="shared" si="77"/>
        <v>180062.260061931</v>
      </c>
    </row>
    <row r="80" s="1" customFormat="1" ht="16.8" spans="1:47">
      <c r="A80" s="6"/>
      <c r="B80" s="6"/>
      <c r="C80" s="8">
        <v>4</v>
      </c>
      <c r="D80" s="9">
        <v>6.0351</v>
      </c>
      <c r="E80" s="12">
        <f t="shared" si="78"/>
        <v>3.02958064516129</v>
      </c>
      <c r="F80" s="8" t="s">
        <v>109</v>
      </c>
      <c r="G80" s="6">
        <v>5</v>
      </c>
      <c r="H80" s="11">
        <f t="shared" si="60"/>
        <v>6.0351</v>
      </c>
      <c r="I80" s="11">
        <f t="shared" si="61"/>
        <v>279.1851</v>
      </c>
      <c r="J80" s="11">
        <f t="shared" si="62"/>
        <v>0.0376580009212585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0.285847890147881</v>
      </c>
      <c r="O80" s="11">
        <f t="shared" si="79"/>
        <v>0.0933067091305901</v>
      </c>
      <c r="P80" s="11">
        <f t="shared" si="65"/>
        <v>0.00351374413839936</v>
      </c>
      <c r="Q80" s="15">
        <f t="shared" si="66"/>
        <v>0.000667611386295879</v>
      </c>
      <c r="R80" s="11">
        <f t="shared" si="67"/>
        <v>0.0148697958333333</v>
      </c>
      <c r="S80" s="16">
        <f t="shared" si="68"/>
        <v>0.0448971454469677</v>
      </c>
      <c r="T80" s="3">
        <v>0.01</v>
      </c>
      <c r="U80" s="17">
        <f t="shared" si="69"/>
        <v>0.000448971454469677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0.0120489714544697</v>
      </c>
      <c r="AR80" s="24">
        <f t="shared" si="74"/>
        <v>7.82620833333333</v>
      </c>
      <c r="AS80" s="1">
        <f t="shared" si="75"/>
        <v>0.19</v>
      </c>
      <c r="AT80" s="2">
        <f t="shared" si="76"/>
        <v>1432.5</v>
      </c>
      <c r="AU80" s="1">
        <f t="shared" si="77"/>
        <v>171958.803415696</v>
      </c>
    </row>
    <row r="81" s="1" customFormat="1" ht="16.8" spans="1:47">
      <c r="A81" s="6"/>
      <c r="B81" s="6"/>
      <c r="C81" s="8">
        <v>5</v>
      </c>
      <c r="D81" s="9">
        <v>12.7400322580645</v>
      </c>
      <c r="E81" s="12">
        <f t="shared" si="78"/>
        <v>6.0351</v>
      </c>
      <c r="F81" s="8" t="s">
        <v>111</v>
      </c>
      <c r="G81" s="6">
        <v>6</v>
      </c>
      <c r="H81" s="11">
        <f t="shared" si="60"/>
        <v>12.7400322580645</v>
      </c>
      <c r="I81" s="11">
        <f t="shared" si="61"/>
        <v>285.890032258064</v>
      </c>
      <c r="J81" s="11">
        <f t="shared" si="62"/>
        <v>0.0853261232387744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0.168055048325524</v>
      </c>
      <c r="P81" s="11">
        <f t="shared" si="65"/>
        <v>0.0143394857643219</v>
      </c>
      <c r="Q81" s="15">
        <f t="shared" si="66"/>
        <v>0.00272450229522115</v>
      </c>
      <c r="R81" s="11">
        <f t="shared" si="67"/>
        <v>0.0148697958333333</v>
      </c>
      <c r="S81" s="16">
        <f t="shared" si="68"/>
        <v>0.183223920876822</v>
      </c>
      <c r="T81" s="3">
        <v>0.01</v>
      </c>
      <c r="U81" s="17">
        <f t="shared" si="69"/>
        <v>0.00183223920876822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0.0134322392087682</v>
      </c>
      <c r="AR81" s="24">
        <f t="shared" si="74"/>
        <v>7.82620833333333</v>
      </c>
      <c r="AS81" s="1">
        <f t="shared" si="75"/>
        <v>0.19</v>
      </c>
      <c r="AT81" s="2">
        <f t="shared" si="76"/>
        <v>1432.5</v>
      </c>
      <c r="AU81" s="1">
        <f t="shared" si="77"/>
        <v>191700.328136834</v>
      </c>
    </row>
    <row r="82" s="1" customFormat="1" ht="16.8" spans="1:47">
      <c r="A82" s="6"/>
      <c r="B82" s="6"/>
      <c r="C82" s="8">
        <v>6</v>
      </c>
      <c r="D82" s="9">
        <v>16.9704</v>
      </c>
      <c r="E82" s="12">
        <f t="shared" si="78"/>
        <v>12.7400322580645</v>
      </c>
      <c r="F82" s="8" t="s">
        <v>109</v>
      </c>
      <c r="G82" s="6">
        <v>7</v>
      </c>
      <c r="H82" s="11">
        <f t="shared" si="60"/>
        <v>16.9704</v>
      </c>
      <c r="I82" s="11">
        <f t="shared" si="61"/>
        <v>290.1204</v>
      </c>
      <c r="J82" s="11">
        <f t="shared" si="62"/>
        <v>0.14020308348761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0.231977645894536</v>
      </c>
      <c r="P82" s="11">
        <f t="shared" si="65"/>
        <v>0.0325239812546108</v>
      </c>
      <c r="Q82" s="15">
        <f t="shared" si="66"/>
        <v>0.00617955643837605</v>
      </c>
      <c r="R82" s="11">
        <f t="shared" si="67"/>
        <v>0.0148697958333333</v>
      </c>
      <c r="S82" s="16">
        <f t="shared" si="68"/>
        <v>0.415577759616811</v>
      </c>
      <c r="T82" s="3">
        <v>0.01</v>
      </c>
      <c r="U82" s="17">
        <f t="shared" si="69"/>
        <v>0.00415577759616811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0.0232557775961681</v>
      </c>
      <c r="AR82" s="24">
        <f t="shared" si="74"/>
        <v>7.82620833333333</v>
      </c>
      <c r="AS82" s="1">
        <f t="shared" si="75"/>
        <v>0.19</v>
      </c>
      <c r="AT82" s="2">
        <f t="shared" si="76"/>
        <v>1432.5</v>
      </c>
      <c r="AU82" s="1">
        <f t="shared" si="77"/>
        <v>331898.51125883</v>
      </c>
    </row>
    <row r="83" s="1" customFormat="1" ht="16.8" spans="1:47">
      <c r="A83" s="6"/>
      <c r="B83" s="6"/>
      <c r="C83" s="8">
        <v>7</v>
      </c>
      <c r="D83" s="9">
        <v>20.277</v>
      </c>
      <c r="E83" s="12">
        <f t="shared" si="78"/>
        <v>16.9704</v>
      </c>
      <c r="F83" s="8" t="s">
        <v>109</v>
      </c>
      <c r="G83" s="6">
        <v>8</v>
      </c>
      <c r="H83" s="11">
        <f t="shared" si="60"/>
        <v>20.277</v>
      </c>
      <c r="I83" s="11">
        <f t="shared" si="61"/>
        <v>293.427</v>
      </c>
      <c r="J83" s="11">
        <f t="shared" si="62"/>
        <v>0.204647675286523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0.277715747973258</v>
      </c>
      <c r="P83" s="11">
        <f t="shared" si="65"/>
        <v>0.0568338822131853</v>
      </c>
      <c r="Q83" s="15">
        <f t="shared" si="66"/>
        <v>0.0107984376205052</v>
      </c>
      <c r="R83" s="11">
        <f t="shared" si="67"/>
        <v>0.0148697958333333</v>
      </c>
      <c r="S83" s="16">
        <f t="shared" si="68"/>
        <v>0.726199454352869</v>
      </c>
      <c r="T83" s="3">
        <v>0.01</v>
      </c>
      <c r="U83" s="17">
        <f t="shared" si="69"/>
        <v>0.00726199454352869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0.0263619945435287</v>
      </c>
      <c r="AR83" s="24">
        <f t="shared" si="74"/>
        <v>7.82620833333333</v>
      </c>
      <c r="AS83" s="1">
        <f t="shared" si="75"/>
        <v>0.19</v>
      </c>
      <c r="AT83" s="2">
        <f t="shared" si="76"/>
        <v>1432.5</v>
      </c>
      <c r="AU83" s="1">
        <f t="shared" si="77"/>
        <v>376229.37812461</v>
      </c>
    </row>
    <row r="84" s="1" customFormat="1" ht="16.8" spans="1:47">
      <c r="A84" s="6"/>
      <c r="B84" s="6"/>
      <c r="C84" s="8">
        <v>8</v>
      </c>
      <c r="D84" s="9">
        <v>17.4628064516129</v>
      </c>
      <c r="E84" s="12">
        <f t="shared" si="78"/>
        <v>20.277</v>
      </c>
      <c r="F84" s="8" t="s">
        <v>109</v>
      </c>
      <c r="G84" s="6">
        <v>9</v>
      </c>
      <c r="H84" s="11">
        <f t="shared" si="60"/>
        <v>17.4628064516129</v>
      </c>
      <c r="I84" s="11">
        <f t="shared" si="61"/>
        <v>290.612806451613</v>
      </c>
      <c r="J84" s="11">
        <f t="shared" si="62"/>
        <v>0.148406800675916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0.299143949093406</v>
      </c>
      <c r="P84" s="11">
        <f t="shared" si="65"/>
        <v>0.0443949964265116</v>
      </c>
      <c r="Q84" s="15">
        <f t="shared" si="66"/>
        <v>0.0084350493210372</v>
      </c>
      <c r="R84" s="11">
        <f t="shared" si="67"/>
        <v>0.0148697958333333</v>
      </c>
      <c r="S84" s="16">
        <f t="shared" si="68"/>
        <v>0.567260600991476</v>
      </c>
      <c r="T84" s="3">
        <v>0.01</v>
      </c>
      <c r="U84" s="17">
        <f t="shared" si="69"/>
        <v>0.00567260600991476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0.0247726060099148</v>
      </c>
      <c r="AR84" s="24">
        <f t="shared" si="74"/>
        <v>7.82620833333333</v>
      </c>
      <c r="AS84" s="1">
        <f t="shared" si="75"/>
        <v>0.19</v>
      </c>
      <c r="AT84" s="2">
        <f t="shared" si="76"/>
        <v>1432.5</v>
      </c>
      <c r="AU84" s="1">
        <f t="shared" si="77"/>
        <v>353546.168073391</v>
      </c>
    </row>
    <row r="85" s="1" customFormat="1" ht="16.8" spans="1:47">
      <c r="A85" s="6"/>
      <c r="B85" s="6"/>
      <c r="C85" s="8">
        <v>9</v>
      </c>
      <c r="D85" s="9">
        <v>14.0902666666667</v>
      </c>
      <c r="E85" s="12">
        <f t="shared" si="78"/>
        <v>17.4628064516129</v>
      </c>
      <c r="F85" s="8" t="s">
        <v>109</v>
      </c>
      <c r="G85" s="6">
        <v>10</v>
      </c>
      <c r="H85" s="11">
        <f t="shared" si="60"/>
        <v>14.0902666666667</v>
      </c>
      <c r="I85" s="11">
        <f t="shared" si="61"/>
        <v>287.240266666667</v>
      </c>
      <c r="J85" s="11">
        <f t="shared" si="62"/>
        <v>0.100140750663517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0.333011036000228</v>
      </c>
      <c r="P85" s="11">
        <f t="shared" si="65"/>
        <v>0.0333479751242984</v>
      </c>
      <c r="Q85" s="15">
        <f t="shared" si="66"/>
        <v>0.0063361152736167</v>
      </c>
      <c r="R85" s="11">
        <f t="shared" si="67"/>
        <v>0.0148697958333333</v>
      </c>
      <c r="S85" s="16">
        <f t="shared" si="68"/>
        <v>0.426106406882411</v>
      </c>
      <c r="T85" s="3">
        <v>0.01</v>
      </c>
      <c r="U85" s="17">
        <f t="shared" si="69"/>
        <v>0.00426106406882411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0.0158610640688241</v>
      </c>
      <c r="AR85" s="24">
        <f t="shared" si="74"/>
        <v>7.82620833333333</v>
      </c>
      <c r="AS85" s="1">
        <f t="shared" si="75"/>
        <v>0.19</v>
      </c>
      <c r="AT85" s="2">
        <f t="shared" si="76"/>
        <v>1432.5</v>
      </c>
      <c r="AU85" s="1">
        <f t="shared" si="77"/>
        <v>226363.68660023</v>
      </c>
    </row>
    <row r="86" s="1" customFormat="1" ht="16.8" spans="1:47">
      <c r="A86" s="6"/>
      <c r="B86" s="6"/>
      <c r="C86" s="8">
        <v>10</v>
      </c>
      <c r="D86" s="9">
        <v>5.26448387096774</v>
      </c>
      <c r="E86" s="12">
        <f t="shared" si="78"/>
        <v>14.0902666666667</v>
      </c>
      <c r="F86" s="8" t="s">
        <v>109</v>
      </c>
      <c r="G86" s="6">
        <v>11</v>
      </c>
      <c r="H86" s="11">
        <f t="shared" si="60"/>
        <v>5.26448387096774</v>
      </c>
      <c r="I86" s="11">
        <f t="shared" si="61"/>
        <v>278.414483870968</v>
      </c>
      <c r="J86" s="11">
        <f t="shared" si="62"/>
        <v>0.0341927548225874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0.284679907832133</v>
      </c>
      <c r="O86" s="11">
        <f t="shared" si="79"/>
        <v>0.0932452363771297</v>
      </c>
      <c r="P86" s="11">
        <f t="shared" si="65"/>
        <v>0.00318831150581741</v>
      </c>
      <c r="Q86" s="15">
        <f t="shared" si="66"/>
        <v>0.000605779186105307</v>
      </c>
      <c r="R86" s="11">
        <f t="shared" si="67"/>
        <v>0.0148697958333333</v>
      </c>
      <c r="S86" s="16">
        <f t="shared" si="68"/>
        <v>0.0407389040774417</v>
      </c>
      <c r="T86" s="3">
        <v>0.01</v>
      </c>
      <c r="U86" s="17">
        <f t="shared" si="69"/>
        <v>0.000407389040774417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0.0120073890407744</v>
      </c>
      <c r="AR86" s="24">
        <f t="shared" si="74"/>
        <v>7.82620833333333</v>
      </c>
      <c r="AS86" s="1">
        <f t="shared" si="75"/>
        <v>0.19</v>
      </c>
      <c r="AT86" s="2">
        <f t="shared" si="76"/>
        <v>1432.5</v>
      </c>
      <c r="AU86" s="1">
        <f t="shared" si="77"/>
        <v>171365.353416317</v>
      </c>
    </row>
    <row r="87" s="1" customFormat="1" ht="16.8" spans="1:48">
      <c r="A87" s="6"/>
      <c r="B87" s="6"/>
      <c r="C87" s="8">
        <v>11</v>
      </c>
      <c r="D87" s="9">
        <v>-3.69346666666667</v>
      </c>
      <c r="E87" s="12">
        <f t="shared" si="78"/>
        <v>5.26448387096774</v>
      </c>
      <c r="F87" s="8" t="s">
        <v>111</v>
      </c>
      <c r="G87" s="6">
        <v>12</v>
      </c>
      <c r="H87" s="11">
        <f t="shared" si="60"/>
        <v>-3.69346666666667</v>
      </c>
      <c r="I87" s="11">
        <f t="shared" si="61"/>
        <v>269.456533333333</v>
      </c>
      <c r="J87" s="11">
        <f t="shared" si="62"/>
        <v>0.0106907348575338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0.168319008204646</v>
      </c>
      <c r="P87" s="11">
        <f t="shared" si="65"/>
        <v>0.00179945388819892</v>
      </c>
      <c r="Q87" s="15">
        <f t="shared" si="66"/>
        <v>0.000341896238757795</v>
      </c>
      <c r="R87" s="11">
        <f t="shared" si="67"/>
        <v>0.0148697958333333</v>
      </c>
      <c r="S87" s="16">
        <f t="shared" si="68"/>
        <v>0.0229926653055568</v>
      </c>
      <c r="T87" s="3">
        <v>0.01</v>
      </c>
      <c r="U87" s="17">
        <f t="shared" si="69"/>
        <v>0.000229926653055568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0.0118299266530556</v>
      </c>
      <c r="AR87" s="24">
        <f t="shared" si="74"/>
        <v>7.82620833333333</v>
      </c>
      <c r="AS87" s="1">
        <f t="shared" si="75"/>
        <v>0.19</v>
      </c>
      <c r="AT87" s="2">
        <f t="shared" si="76"/>
        <v>1432.5</v>
      </c>
      <c r="AU87" s="1">
        <f t="shared" si="77"/>
        <v>168832.670858413</v>
      </c>
      <c r="AV87" s="1">
        <f>SUM(AU76:AU87)</f>
        <v>2676266.85911996</v>
      </c>
    </row>
    <row r="88" s="1" customFormat="1" ht="16.8" spans="1:46">
      <c r="A88" s="6"/>
      <c r="B88" s="6"/>
      <c r="C88" s="8">
        <v>12</v>
      </c>
      <c r="D88" s="9">
        <v>-7.44370967741935</v>
      </c>
      <c r="E88" s="12">
        <f t="shared" si="78"/>
        <v>-3.69346666666667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-10.3272903225806</v>
      </c>
      <c r="E91" s="8"/>
      <c r="F91" s="8"/>
      <c r="G91" s="6">
        <v>1</v>
      </c>
      <c r="H91" s="11">
        <f t="shared" ref="H91:H102" si="80">E92</f>
        <v>-10.3272903225806</v>
      </c>
      <c r="I91" s="11">
        <f t="shared" ref="I91:I102" si="81">H91+273.15</f>
        <v>262.822709677419</v>
      </c>
      <c r="J91" s="11">
        <f t="shared" ref="J91:J102" si="82">EXP(($C$18*(I91-$C$16))/($C$19*I91*$C$16))</f>
        <v>0.00429438199285477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0.000326029480897534</v>
      </c>
      <c r="Q91" s="15">
        <f t="shared" ref="Q91:Q102" si="86">P91*$B$93</f>
        <v>5.86853065615562e-5</v>
      </c>
      <c r="R91" s="11">
        <f t="shared" ref="R91:R102" si="87">L91*$B$93</f>
        <v>0.0136656</v>
      </c>
      <c r="S91" s="16">
        <f t="shared" ref="S91:S102" si="88">Q91/R91</f>
        <v>0.00429438199285477</v>
      </c>
      <c r="T91" s="3">
        <v>0.01</v>
      </c>
      <c r="U91" s="17">
        <f t="shared" ref="U91:U102" si="89">S91*T91</f>
        <v>4.29438199285478e-5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0.0148429438199285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63.75</v>
      </c>
      <c r="AU91" s="1">
        <f t="shared" ref="AU91:AU102" si="96">AT91*10000*AS91*0.67*AR91*AQ91</f>
        <v>8663.7066735651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-9.84477419354839</v>
      </c>
      <c r="E92" s="12">
        <f t="shared" ref="E92:E103" si="97">D91</f>
        <v>-10.3272903225806</v>
      </c>
      <c r="F92" s="8" t="s">
        <v>109</v>
      </c>
      <c r="G92" s="6">
        <v>2</v>
      </c>
      <c r="H92" s="11">
        <f t="shared" si="80"/>
        <v>-9.84477419354839</v>
      </c>
      <c r="I92" s="11">
        <f t="shared" si="81"/>
        <v>263.305225806452</v>
      </c>
      <c r="J92" s="11">
        <f t="shared" si="82"/>
        <v>0.00459605149900522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0.151513970519102</v>
      </c>
      <c r="P92" s="11">
        <f t="shared" si="85"/>
        <v>0.000696366011324553</v>
      </c>
      <c r="Q92" s="15">
        <f t="shared" si="86"/>
        <v>0.00012534588203842</v>
      </c>
      <c r="R92" s="11">
        <f t="shared" si="87"/>
        <v>0.0136656</v>
      </c>
      <c r="S92" s="16">
        <f t="shared" si="88"/>
        <v>0.00917236579721487</v>
      </c>
      <c r="T92" s="3">
        <v>0.01</v>
      </c>
      <c r="U92" s="17">
        <f t="shared" si="89"/>
        <v>9.17236579721487e-5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0.0148917236579721</v>
      </c>
      <c r="AR92" s="24">
        <f t="shared" si="93"/>
        <v>7.592</v>
      </c>
      <c r="AS92" s="1">
        <f t="shared" si="94"/>
        <v>0.18</v>
      </c>
      <c r="AT92" s="2">
        <f t="shared" si="95"/>
        <v>63.75</v>
      </c>
      <c r="AU92" s="1">
        <f t="shared" si="96"/>
        <v>8692.17907186566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-1.96867857142857</v>
      </c>
      <c r="E93" s="12">
        <f t="shared" si="97"/>
        <v>-9.84477419354839</v>
      </c>
      <c r="F93" s="8" t="s">
        <v>109</v>
      </c>
      <c r="G93" s="6">
        <v>3</v>
      </c>
      <c r="H93" s="11">
        <f t="shared" si="80"/>
        <v>-1.96867857142857</v>
      </c>
      <c r="I93" s="11">
        <f t="shared" si="81"/>
        <v>271.181321428571</v>
      </c>
      <c r="J93" s="11">
        <f t="shared" si="82"/>
        <v>0.0134530454585545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0.226737604507778</v>
      </c>
      <c r="P93" s="11">
        <f t="shared" si="85"/>
        <v>0.00305031130060689</v>
      </c>
      <c r="Q93" s="15">
        <f t="shared" si="86"/>
        <v>0.00054905603410924</v>
      </c>
      <c r="R93" s="11">
        <f t="shared" si="87"/>
        <v>0.0136656</v>
      </c>
      <c r="S93" s="16">
        <f t="shared" si="88"/>
        <v>0.0401779676054648</v>
      </c>
      <c r="T93" s="3">
        <v>0.01</v>
      </c>
      <c r="U93" s="17">
        <f t="shared" si="89"/>
        <v>0.000401779676054648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0.0152017796760546</v>
      </c>
      <c r="AR93" s="24">
        <f t="shared" si="93"/>
        <v>7.592</v>
      </c>
      <c r="AS93" s="1">
        <f t="shared" si="94"/>
        <v>0.18</v>
      </c>
      <c r="AT93" s="2">
        <f t="shared" si="95"/>
        <v>63.75</v>
      </c>
      <c r="AU93" s="1">
        <f t="shared" si="96"/>
        <v>8873.15627056891</v>
      </c>
    </row>
    <row r="94" s="1" customFormat="1" ht="16.8" spans="1:47">
      <c r="A94" s="6"/>
      <c r="B94" s="6"/>
      <c r="C94" s="8">
        <v>3</v>
      </c>
      <c r="D94" s="9">
        <v>3.02958064516129</v>
      </c>
      <c r="E94" s="12">
        <f t="shared" si="97"/>
        <v>-1.96867857142857</v>
      </c>
      <c r="F94" s="8" t="s">
        <v>109</v>
      </c>
      <c r="G94" s="6">
        <v>4</v>
      </c>
      <c r="H94" s="11">
        <f t="shared" si="80"/>
        <v>3.02958064516129</v>
      </c>
      <c r="I94" s="11">
        <f t="shared" si="81"/>
        <v>276.179580645161</v>
      </c>
      <c r="J94" s="11">
        <f t="shared" si="82"/>
        <v>0.0257648391078078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0.299607293207171</v>
      </c>
      <c r="P94" s="11">
        <f t="shared" si="85"/>
        <v>0.00771933370500857</v>
      </c>
      <c r="Q94" s="15">
        <f t="shared" si="86"/>
        <v>0.00138948006690154</v>
      </c>
      <c r="R94" s="11">
        <f t="shared" si="87"/>
        <v>0.0136656</v>
      </c>
      <c r="S94" s="16">
        <f t="shared" si="88"/>
        <v>0.101677208970081</v>
      </c>
      <c r="T94" s="3">
        <v>0.01</v>
      </c>
      <c r="U94" s="17">
        <f t="shared" si="89"/>
        <v>0.00101677208970081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0.0158167720897008</v>
      </c>
      <c r="AR94" s="24">
        <f t="shared" si="93"/>
        <v>7.592</v>
      </c>
      <c r="AS94" s="1">
        <f t="shared" si="94"/>
        <v>0.18</v>
      </c>
      <c r="AT94" s="2">
        <f t="shared" si="95"/>
        <v>63.75</v>
      </c>
      <c r="AU94" s="1">
        <f t="shared" si="96"/>
        <v>9232.12238557532</v>
      </c>
    </row>
    <row r="95" s="1" customFormat="1" ht="16.8" spans="1:47">
      <c r="A95" s="6"/>
      <c r="B95" s="6"/>
      <c r="C95" s="8">
        <v>4</v>
      </c>
      <c r="D95" s="9">
        <v>6.0351</v>
      </c>
      <c r="E95" s="12">
        <f t="shared" si="97"/>
        <v>3.02958064516129</v>
      </c>
      <c r="F95" s="8" t="s">
        <v>109</v>
      </c>
      <c r="G95" s="6">
        <v>5</v>
      </c>
      <c r="H95" s="11">
        <f t="shared" si="80"/>
        <v>6.0351</v>
      </c>
      <c r="I95" s="11">
        <f t="shared" si="81"/>
        <v>279.1851</v>
      </c>
      <c r="J95" s="11">
        <f t="shared" si="82"/>
        <v>0.0376580009212585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0.277293561527054</v>
      </c>
      <c r="O95" s="11">
        <f t="shared" si="98"/>
        <v>0.0905143979751081</v>
      </c>
      <c r="P95" s="11">
        <f t="shared" si="85"/>
        <v>0.00340859128233378</v>
      </c>
      <c r="Q95" s="15">
        <f t="shared" si="86"/>
        <v>0.000613546430820081</v>
      </c>
      <c r="R95" s="11">
        <f t="shared" si="87"/>
        <v>0.0136656</v>
      </c>
      <c r="S95" s="16">
        <f t="shared" si="88"/>
        <v>0.0448971454469676</v>
      </c>
      <c r="T95" s="3">
        <v>0.01</v>
      </c>
      <c r="U95" s="17">
        <f t="shared" si="89"/>
        <v>0.000448971454469676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0.0152489714544697</v>
      </c>
      <c r="AR95" s="24">
        <f t="shared" si="93"/>
        <v>7.592</v>
      </c>
      <c r="AS95" s="1">
        <f t="shared" si="94"/>
        <v>0.18</v>
      </c>
      <c r="AT95" s="2">
        <f t="shared" si="95"/>
        <v>63.75</v>
      </c>
      <c r="AU95" s="1">
        <f t="shared" si="96"/>
        <v>8900.70173126403</v>
      </c>
    </row>
    <row r="96" s="1" customFormat="1" ht="16.8" spans="1:47">
      <c r="A96" s="6"/>
      <c r="B96" s="6"/>
      <c r="C96" s="8">
        <v>5</v>
      </c>
      <c r="D96" s="9">
        <v>12.7400322580645</v>
      </c>
      <c r="E96" s="12">
        <f t="shared" si="97"/>
        <v>6.0351</v>
      </c>
      <c r="F96" s="8" t="s">
        <v>111</v>
      </c>
      <c r="G96" s="6">
        <v>6</v>
      </c>
      <c r="H96" s="11">
        <f t="shared" si="80"/>
        <v>12.7400322580645</v>
      </c>
      <c r="I96" s="11">
        <f t="shared" si="81"/>
        <v>285.890032258064</v>
      </c>
      <c r="J96" s="11">
        <f t="shared" si="82"/>
        <v>0.0853261232387744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0.163025806692774</v>
      </c>
      <c r="P96" s="11">
        <f t="shared" si="85"/>
        <v>0.0139103600729683</v>
      </c>
      <c r="Q96" s="15">
        <f t="shared" si="86"/>
        <v>0.00250386481313429</v>
      </c>
      <c r="R96" s="11">
        <f t="shared" si="87"/>
        <v>0.0136656</v>
      </c>
      <c r="S96" s="16">
        <f t="shared" si="88"/>
        <v>0.183223920876821</v>
      </c>
      <c r="T96" s="3">
        <v>0.01</v>
      </c>
      <c r="U96" s="17">
        <f t="shared" si="89"/>
        <v>0.00183223920876821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0.0166322392087682</v>
      </c>
      <c r="AR96" s="24">
        <f t="shared" si="93"/>
        <v>7.592</v>
      </c>
      <c r="AS96" s="1">
        <f t="shared" si="94"/>
        <v>0.18</v>
      </c>
      <c r="AT96" s="2">
        <f t="shared" si="95"/>
        <v>63.75</v>
      </c>
      <c r="AU96" s="1">
        <f t="shared" si="96"/>
        <v>9708.10397030998</v>
      </c>
    </row>
    <row r="97" s="1" customFormat="1" ht="16.8" spans="1:47">
      <c r="A97" s="6"/>
      <c r="B97" s="6"/>
      <c r="C97" s="8">
        <v>6</v>
      </c>
      <c r="D97" s="9">
        <v>16.9704</v>
      </c>
      <c r="E97" s="12">
        <f t="shared" si="97"/>
        <v>12.7400322580645</v>
      </c>
      <c r="F97" s="8" t="s">
        <v>109</v>
      </c>
      <c r="G97" s="6">
        <v>7</v>
      </c>
      <c r="H97" s="11">
        <f t="shared" si="80"/>
        <v>16.9704</v>
      </c>
      <c r="I97" s="11">
        <f t="shared" si="81"/>
        <v>290.1204</v>
      </c>
      <c r="J97" s="11">
        <f t="shared" si="82"/>
        <v>0.14020308348761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0.225035446619806</v>
      </c>
      <c r="P97" s="11">
        <f t="shared" si="85"/>
        <v>0.0315506635101083</v>
      </c>
      <c r="Q97" s="15">
        <f t="shared" si="86"/>
        <v>0.00567911943181949</v>
      </c>
      <c r="R97" s="11">
        <f t="shared" si="87"/>
        <v>0.0136656</v>
      </c>
      <c r="S97" s="16">
        <f t="shared" si="88"/>
        <v>0.415577759616811</v>
      </c>
      <c r="T97" s="3">
        <v>0.01</v>
      </c>
      <c r="U97" s="17">
        <f t="shared" si="89"/>
        <v>0.00415577759616811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0.0312557775961681</v>
      </c>
      <c r="AR97" s="24">
        <f t="shared" si="93"/>
        <v>7.592</v>
      </c>
      <c r="AS97" s="1">
        <f t="shared" si="94"/>
        <v>0.18</v>
      </c>
      <c r="AT97" s="2">
        <f t="shared" si="95"/>
        <v>63.75</v>
      </c>
      <c r="AU97" s="1">
        <f t="shared" si="96"/>
        <v>18243.7454613159</v>
      </c>
    </row>
    <row r="98" s="1" customFormat="1" ht="16.8" spans="1:47">
      <c r="A98" s="6"/>
      <c r="B98" s="6"/>
      <c r="C98" s="8">
        <v>7</v>
      </c>
      <c r="D98" s="9">
        <v>20.277</v>
      </c>
      <c r="E98" s="12">
        <f t="shared" si="97"/>
        <v>16.9704</v>
      </c>
      <c r="F98" s="8" t="s">
        <v>109</v>
      </c>
      <c r="G98" s="6">
        <v>8</v>
      </c>
      <c r="H98" s="11">
        <f t="shared" si="80"/>
        <v>20.277</v>
      </c>
      <c r="I98" s="11">
        <f t="shared" si="81"/>
        <v>293.427</v>
      </c>
      <c r="J98" s="11">
        <f t="shared" si="82"/>
        <v>0.204647675286523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0.269404783109698</v>
      </c>
      <c r="P98" s="11">
        <f t="shared" si="85"/>
        <v>0.0551330625744697</v>
      </c>
      <c r="Q98" s="15">
        <f t="shared" si="86"/>
        <v>0.00992395126340455</v>
      </c>
      <c r="R98" s="11">
        <f t="shared" si="87"/>
        <v>0.0136656</v>
      </c>
      <c r="S98" s="16">
        <f t="shared" si="88"/>
        <v>0.726199454352868</v>
      </c>
      <c r="T98" s="3">
        <v>0.01</v>
      </c>
      <c r="U98" s="17">
        <f t="shared" si="89"/>
        <v>0.00726199454352868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0.0343619945435287</v>
      </c>
      <c r="AR98" s="24">
        <f t="shared" si="93"/>
        <v>7.592</v>
      </c>
      <c r="AS98" s="1">
        <f t="shared" si="94"/>
        <v>0.18</v>
      </c>
      <c r="AT98" s="2">
        <f t="shared" si="95"/>
        <v>63.75</v>
      </c>
      <c r="AU98" s="1">
        <f t="shared" si="96"/>
        <v>20056.8192573817</v>
      </c>
    </row>
    <row r="99" s="1" customFormat="1" ht="16.8" spans="1:47">
      <c r="A99" s="6"/>
      <c r="B99" s="6"/>
      <c r="C99" s="8">
        <v>8</v>
      </c>
      <c r="D99" s="9">
        <v>17.4628064516129</v>
      </c>
      <c r="E99" s="12">
        <f t="shared" si="97"/>
        <v>20.277</v>
      </c>
      <c r="F99" s="8" t="s">
        <v>109</v>
      </c>
      <c r="G99" s="6">
        <v>9</v>
      </c>
      <c r="H99" s="11">
        <f t="shared" si="80"/>
        <v>17.4628064516129</v>
      </c>
      <c r="I99" s="11">
        <f t="shared" si="81"/>
        <v>290.612806451613</v>
      </c>
      <c r="J99" s="11">
        <f t="shared" si="82"/>
        <v>0.148406800675916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0.290191720535228</v>
      </c>
      <c r="P99" s="11">
        <f t="shared" si="85"/>
        <v>0.0430664248272728</v>
      </c>
      <c r="Q99" s="15">
        <f t="shared" si="86"/>
        <v>0.0077519564689091</v>
      </c>
      <c r="R99" s="11">
        <f t="shared" si="87"/>
        <v>0.0136656</v>
      </c>
      <c r="S99" s="16">
        <f t="shared" si="88"/>
        <v>0.567260600991475</v>
      </c>
      <c r="T99" s="3">
        <v>0.01</v>
      </c>
      <c r="U99" s="17">
        <f t="shared" si="89"/>
        <v>0.00567260600991475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0.0327726060099147</v>
      </c>
      <c r="AR99" s="24">
        <f t="shared" si="93"/>
        <v>7.592</v>
      </c>
      <c r="AS99" s="1">
        <f t="shared" si="94"/>
        <v>0.18</v>
      </c>
      <c r="AT99" s="2">
        <f t="shared" si="95"/>
        <v>63.75</v>
      </c>
      <c r="AU99" s="1">
        <f t="shared" si="96"/>
        <v>19129.1059807828</v>
      </c>
    </row>
    <row r="100" s="1" customFormat="1" ht="16.8" spans="1:47">
      <c r="A100" s="6"/>
      <c r="B100" s="6"/>
      <c r="C100" s="8">
        <v>9</v>
      </c>
      <c r="D100" s="9">
        <v>14.0902666666667</v>
      </c>
      <c r="E100" s="12">
        <f t="shared" si="97"/>
        <v>17.4628064516129</v>
      </c>
      <c r="F100" s="8" t="s">
        <v>109</v>
      </c>
      <c r="G100" s="6">
        <v>10</v>
      </c>
      <c r="H100" s="11">
        <f t="shared" si="80"/>
        <v>14.0902666666667</v>
      </c>
      <c r="I100" s="11">
        <f t="shared" si="81"/>
        <v>287.240266666667</v>
      </c>
      <c r="J100" s="11">
        <f t="shared" si="82"/>
        <v>0.100140750663517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0.323045295707955</v>
      </c>
      <c r="P100" s="11">
        <f t="shared" si="85"/>
        <v>0.0323499984105126</v>
      </c>
      <c r="Q100" s="15">
        <f t="shared" si="86"/>
        <v>0.00582299971389227</v>
      </c>
      <c r="R100" s="11">
        <f t="shared" si="87"/>
        <v>0.0136656</v>
      </c>
      <c r="S100" s="16">
        <f t="shared" si="88"/>
        <v>0.42610640688241</v>
      </c>
      <c r="T100" s="3">
        <v>0.01</v>
      </c>
      <c r="U100" s="17">
        <f t="shared" si="89"/>
        <v>0.0042610640688241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0.0190610640688241</v>
      </c>
      <c r="AR100" s="24">
        <f t="shared" si="93"/>
        <v>7.592</v>
      </c>
      <c r="AS100" s="1">
        <f t="shared" si="94"/>
        <v>0.18</v>
      </c>
      <c r="AT100" s="2">
        <f t="shared" si="95"/>
        <v>63.75</v>
      </c>
      <c r="AU100" s="1">
        <f t="shared" si="96"/>
        <v>11125.7894647962</v>
      </c>
    </row>
    <row r="101" s="1" customFormat="1" ht="16.8" spans="1:47">
      <c r="A101" s="6"/>
      <c r="B101" s="6"/>
      <c r="C101" s="8">
        <v>10</v>
      </c>
      <c r="D101" s="9">
        <v>5.26448387096774</v>
      </c>
      <c r="E101" s="12">
        <f t="shared" si="97"/>
        <v>14.0902666666667</v>
      </c>
      <c r="F101" s="8" t="s">
        <v>109</v>
      </c>
      <c r="G101" s="6">
        <v>11</v>
      </c>
      <c r="H101" s="11">
        <f t="shared" si="80"/>
        <v>5.26448387096774</v>
      </c>
      <c r="I101" s="11">
        <f t="shared" si="81"/>
        <v>278.414483870968</v>
      </c>
      <c r="J101" s="11">
        <f t="shared" si="82"/>
        <v>0.0341927548225874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0.276160532432571</v>
      </c>
      <c r="O101" s="11">
        <f t="shared" si="98"/>
        <v>0.0904547648648721</v>
      </c>
      <c r="P101" s="11">
        <f t="shared" si="85"/>
        <v>0.00309289759755937</v>
      </c>
      <c r="Q101" s="15">
        <f t="shared" si="86"/>
        <v>0.000556721567560686</v>
      </c>
      <c r="R101" s="11">
        <f t="shared" si="87"/>
        <v>0.0136656</v>
      </c>
      <c r="S101" s="16">
        <f t="shared" si="88"/>
        <v>0.0407389040774416</v>
      </c>
      <c r="T101" s="3">
        <v>0.01</v>
      </c>
      <c r="U101" s="17">
        <f t="shared" si="89"/>
        <v>0.000407389040774416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0.0152073890407744</v>
      </c>
      <c r="AR101" s="24">
        <f t="shared" si="93"/>
        <v>7.592</v>
      </c>
      <c r="AS101" s="1">
        <f t="shared" si="94"/>
        <v>0.18</v>
      </c>
      <c r="AT101" s="2">
        <f t="shared" si="95"/>
        <v>63.75</v>
      </c>
      <c r="AU101" s="1">
        <f t="shared" si="96"/>
        <v>8876.43041154436</v>
      </c>
    </row>
    <row r="102" s="1" customFormat="1" ht="16.8" spans="1:48">
      <c r="A102" s="6"/>
      <c r="B102" s="6"/>
      <c r="C102" s="8">
        <v>11</v>
      </c>
      <c r="D102" s="9">
        <v>-3.69346666666667</v>
      </c>
      <c r="E102" s="12">
        <f t="shared" si="97"/>
        <v>5.26448387096774</v>
      </c>
      <c r="F102" s="8" t="s">
        <v>111</v>
      </c>
      <c r="G102" s="6">
        <v>12</v>
      </c>
      <c r="H102" s="11">
        <f t="shared" si="80"/>
        <v>-3.69346666666667</v>
      </c>
      <c r="I102" s="11">
        <f t="shared" si="81"/>
        <v>269.456533333333</v>
      </c>
      <c r="J102" s="11">
        <f t="shared" si="82"/>
        <v>0.0106907348575338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0.163281867267313</v>
      </c>
      <c r="P102" s="11">
        <f t="shared" si="85"/>
        <v>0.00174560314999787</v>
      </c>
      <c r="Q102" s="15">
        <f t="shared" si="86"/>
        <v>0.000314208566999616</v>
      </c>
      <c r="R102" s="11">
        <f t="shared" si="87"/>
        <v>0.0136656</v>
      </c>
      <c r="S102" s="16">
        <f t="shared" si="88"/>
        <v>0.0229926653055567</v>
      </c>
      <c r="T102" s="3">
        <v>0.01</v>
      </c>
      <c r="U102" s="17">
        <f t="shared" si="89"/>
        <v>0.000229926653055567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0.0150299266530556</v>
      </c>
      <c r="AR102" s="24">
        <f t="shared" si="93"/>
        <v>7.592</v>
      </c>
      <c r="AS102" s="1">
        <f t="shared" si="94"/>
        <v>0.18</v>
      </c>
      <c r="AT102" s="2">
        <f t="shared" si="95"/>
        <v>63.75</v>
      </c>
      <c r="AU102" s="1">
        <f t="shared" si="96"/>
        <v>8772.84704617971</v>
      </c>
      <c r="AV102" s="1">
        <f>SUM(AU91:AU102)</f>
        <v>140274.70772515</v>
      </c>
    </row>
    <row r="103" s="1" customFormat="1" ht="16.8" spans="1:46">
      <c r="A103" s="6"/>
      <c r="B103" s="6"/>
      <c r="C103" s="8">
        <v>12</v>
      </c>
      <c r="D103" s="9">
        <v>-7.44370967741935</v>
      </c>
      <c r="E103" s="12">
        <f t="shared" si="97"/>
        <v>-3.69346666666667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122.786</v>
      </c>
      <c r="C107" s="8" t="s">
        <v>108</v>
      </c>
      <c r="D107" s="9">
        <v>-10.3272903225806</v>
      </c>
      <c r="E107" s="8"/>
      <c r="F107" s="8"/>
      <c r="G107" s="6">
        <v>1</v>
      </c>
      <c r="H107" s="11">
        <f t="shared" ref="H107:H118" si="99">E108</f>
        <v>-10.3272903225806</v>
      </c>
      <c r="I107" s="11">
        <f t="shared" ref="I107:I118" si="100">H107+273.15</f>
        <v>262.822709677419</v>
      </c>
      <c r="J107" s="11">
        <f t="shared" ref="J107:J118" si="101">EXP(($C$18*(I107-$C$16))/($C$19*I107*$C$16))</f>
        <v>0.00429438199285477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0.01186402471593</v>
      </c>
      <c r="Q107" s="15">
        <f t="shared" ref="Q107:Q118" si="105">P107*$B$109</f>
        <v>0.0034405671676197</v>
      </c>
      <c r="R107" s="11">
        <f t="shared" ref="R107:R118" si="106">L107*$B$109</f>
        <v>0.80117865</v>
      </c>
      <c r="S107" s="16">
        <f t="shared" ref="S107:S118" si="107">Q107/R107</f>
        <v>0.00429438199285477</v>
      </c>
      <c r="T107" s="3">
        <v>0.27</v>
      </c>
      <c r="U107" s="17">
        <f t="shared" ref="U107:U118" si="108">S107*T107</f>
        <v>0.00115948313807079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0.226625287573727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92.0833333333333</v>
      </c>
      <c r="AF107" s="1">
        <f t="shared" ref="AF107:AF118" si="113">AE107*10000*AC107*AB107</f>
        <v>2135290.68602991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-9.84477419354839</v>
      </c>
      <c r="E108" s="12">
        <f t="shared" ref="E108:E119" si="114">D107</f>
        <v>-10.3272903225806</v>
      </c>
      <c r="F108" s="8" t="s">
        <v>109</v>
      </c>
      <c r="G108" s="6">
        <v>2</v>
      </c>
      <c r="H108" s="11">
        <f t="shared" si="99"/>
        <v>-9.84477419354839</v>
      </c>
      <c r="I108" s="11">
        <f t="shared" si="100"/>
        <v>263.305225806452</v>
      </c>
      <c r="J108" s="11">
        <f t="shared" si="101"/>
        <v>0.00459605149900522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5.51350597528407</v>
      </c>
      <c r="P108" s="11">
        <f t="shared" si="104"/>
        <v>0.0253403574024786</v>
      </c>
      <c r="Q108" s="15">
        <f t="shared" si="105"/>
        <v>0.00734870364671879</v>
      </c>
      <c r="R108" s="11">
        <f t="shared" si="106"/>
        <v>0.80117865</v>
      </c>
      <c r="S108" s="16">
        <f t="shared" si="107"/>
        <v>0.00917236579721487</v>
      </c>
      <c r="T108" s="3">
        <v>0.27</v>
      </c>
      <c r="U108" s="17">
        <f t="shared" si="108"/>
        <v>0.00247653876524802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0.226881191482088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92.0833333333333</v>
      </c>
      <c r="AF108" s="1">
        <f t="shared" si="113"/>
        <v>2137701.84339849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-1.96867857142857</v>
      </c>
      <c r="E109" s="12">
        <f t="shared" si="114"/>
        <v>-9.84477419354839</v>
      </c>
      <c r="F109" s="8" t="s">
        <v>109</v>
      </c>
      <c r="G109" s="6">
        <v>3</v>
      </c>
      <c r="H109" s="11">
        <f t="shared" si="99"/>
        <v>-1.96867857142857</v>
      </c>
      <c r="I109" s="11">
        <f t="shared" si="100"/>
        <v>271.181321428571</v>
      </c>
      <c r="J109" s="11">
        <f t="shared" si="101"/>
        <v>0.0134530454585545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8.25085061788159</v>
      </c>
      <c r="P109" s="11">
        <f t="shared" si="104"/>
        <v>0.110999068434104</v>
      </c>
      <c r="Q109" s="15">
        <f t="shared" si="105"/>
        <v>0.03218972984589</v>
      </c>
      <c r="R109" s="11">
        <f t="shared" si="106"/>
        <v>0.80117865</v>
      </c>
      <c r="S109" s="16">
        <f t="shared" si="107"/>
        <v>0.0401779676054648</v>
      </c>
      <c r="T109" s="3">
        <v>0.27</v>
      </c>
      <c r="U109" s="17">
        <f t="shared" si="108"/>
        <v>0.0108480512534755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0.22850777635855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92.0833333333333</v>
      </c>
      <c r="AF109" s="1">
        <f t="shared" si="113"/>
        <v>2153027.72152062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3.02958064516129</v>
      </c>
      <c r="E110" s="12">
        <f t="shared" si="114"/>
        <v>-1.96867857142857</v>
      </c>
      <c r="F110" s="8" t="s">
        <v>109</v>
      </c>
      <c r="G110" s="6">
        <v>4</v>
      </c>
      <c r="H110" s="11">
        <f t="shared" si="99"/>
        <v>3.02958064516129</v>
      </c>
      <c r="I110" s="11">
        <f t="shared" si="100"/>
        <v>276.179580645161</v>
      </c>
      <c r="J110" s="11">
        <f t="shared" si="101"/>
        <v>0.0257648391078078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10.9025365494475</v>
      </c>
      <c r="P110" s="11">
        <f t="shared" si="104"/>
        <v>0.280902100063509</v>
      </c>
      <c r="Q110" s="15">
        <f t="shared" si="105"/>
        <v>0.0814616090184176</v>
      </c>
      <c r="R110" s="11">
        <f t="shared" si="106"/>
        <v>0.80117865</v>
      </c>
      <c r="S110" s="16">
        <f t="shared" si="107"/>
        <v>0.101677208970081</v>
      </c>
      <c r="T110" s="3">
        <v>0.27</v>
      </c>
      <c r="U110" s="17">
        <f t="shared" si="108"/>
        <v>0.0274528464219219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0.231734088059779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92.0833333333333</v>
      </c>
      <c r="AF110" s="1">
        <f t="shared" si="113"/>
        <v>2183426.41797511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6.0351</v>
      </c>
      <c r="E111" s="12">
        <f t="shared" si="114"/>
        <v>3.02958064516129</v>
      </c>
      <c r="F111" s="8" t="s">
        <v>109</v>
      </c>
      <c r="G111" s="6">
        <v>5</v>
      </c>
      <c r="H111" s="11">
        <f t="shared" si="99"/>
        <v>6.0351</v>
      </c>
      <c r="I111" s="11">
        <f t="shared" si="100"/>
        <v>279.1851</v>
      </c>
      <c r="J111" s="11">
        <f t="shared" si="101"/>
        <v>0.0376580009212585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10.0905527269148</v>
      </c>
      <c r="O111" s="11">
        <f t="shared" si="115"/>
        <v>3.2937667224692</v>
      </c>
      <c r="P111" s="11">
        <f t="shared" si="104"/>
        <v>0.124036670269156</v>
      </c>
      <c r="Q111" s="15">
        <f t="shared" si="105"/>
        <v>0.0359706343780552</v>
      </c>
      <c r="R111" s="11">
        <f t="shared" si="106"/>
        <v>0.80117865</v>
      </c>
      <c r="S111" s="16">
        <f t="shared" si="107"/>
        <v>0.0448971454469676</v>
      </c>
      <c r="T111" s="3">
        <v>0.27</v>
      </c>
      <c r="U111" s="17">
        <f t="shared" si="108"/>
        <v>0.0121222292706813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0.228755349147293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92.0833333333333</v>
      </c>
      <c r="AF111" s="1">
        <f t="shared" si="113"/>
        <v>2155360.38207928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12.7400322580645</v>
      </c>
      <c r="E112" s="12">
        <f t="shared" si="114"/>
        <v>6.0351</v>
      </c>
      <c r="F112" s="8" t="s">
        <v>111</v>
      </c>
      <c r="G112" s="6">
        <v>6</v>
      </c>
      <c r="H112" s="11">
        <f t="shared" si="99"/>
        <v>12.7400322580645</v>
      </c>
      <c r="I112" s="11">
        <f t="shared" si="100"/>
        <v>285.890032258064</v>
      </c>
      <c r="J112" s="11">
        <f t="shared" si="101"/>
        <v>0.0853261232387744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5.93241505220004</v>
      </c>
      <c r="P112" s="11">
        <f t="shared" si="104"/>
        <v>0.506189977847581</v>
      </c>
      <c r="Q112" s="15">
        <f t="shared" si="105"/>
        <v>0.146795093575799</v>
      </c>
      <c r="R112" s="11">
        <f t="shared" si="106"/>
        <v>0.80117865</v>
      </c>
      <c r="S112" s="16">
        <f t="shared" si="107"/>
        <v>0.183223920876821</v>
      </c>
      <c r="T112" s="3">
        <v>0.27</v>
      </c>
      <c r="U112" s="17">
        <f t="shared" si="108"/>
        <v>0.0494704586367418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0.236012110113119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92.0833333333333</v>
      </c>
      <c r="AF112" s="1">
        <f t="shared" si="113"/>
        <v>2223734.45571849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16.9704</v>
      </c>
      <c r="E113" s="12">
        <f t="shared" si="114"/>
        <v>12.7400322580645</v>
      </c>
      <c r="F113" s="8" t="s">
        <v>109</v>
      </c>
      <c r="G113" s="6">
        <v>7</v>
      </c>
      <c r="H113" s="11">
        <f t="shared" si="99"/>
        <v>16.9704</v>
      </c>
      <c r="I113" s="11">
        <f t="shared" si="100"/>
        <v>290.1204</v>
      </c>
      <c r="J113" s="11">
        <f t="shared" si="101"/>
        <v>0.14020308348761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8.18891007435246</v>
      </c>
      <c r="P113" s="11">
        <f t="shared" si="104"/>
        <v>1.14811044282697</v>
      </c>
      <c r="Q113" s="15">
        <f t="shared" si="105"/>
        <v>0.332952028419821</v>
      </c>
      <c r="R113" s="11">
        <f t="shared" si="106"/>
        <v>0.80117865</v>
      </c>
      <c r="S113" s="16">
        <f t="shared" si="107"/>
        <v>0.41557775961681</v>
      </c>
      <c r="T113" s="3">
        <v>0.27</v>
      </c>
      <c r="U113" s="17">
        <f t="shared" si="108"/>
        <v>0.112205995096539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0.297001624847258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92.0833333333333</v>
      </c>
      <c r="AF113" s="1">
        <f t="shared" si="113"/>
        <v>2798384.99075608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20.277</v>
      </c>
      <c r="E114" s="12">
        <f t="shared" si="114"/>
        <v>16.9704</v>
      </c>
      <c r="F114" s="8" t="s">
        <v>109</v>
      </c>
      <c r="G114" s="6">
        <v>8</v>
      </c>
      <c r="H114" s="11">
        <f t="shared" si="99"/>
        <v>20.277</v>
      </c>
      <c r="I114" s="11">
        <f t="shared" si="100"/>
        <v>293.427</v>
      </c>
      <c r="J114" s="11">
        <f t="shared" si="101"/>
        <v>0.204647675286523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9.80348463152549</v>
      </c>
      <c r="P114" s="11">
        <f t="shared" si="104"/>
        <v>2.00626033954885</v>
      </c>
      <c r="Q114" s="15">
        <f t="shared" si="105"/>
        <v>0.581815498469167</v>
      </c>
      <c r="R114" s="11">
        <f t="shared" si="106"/>
        <v>0.80117865</v>
      </c>
      <c r="S114" s="16">
        <f t="shared" si="107"/>
        <v>0.726199454352867</v>
      </c>
      <c r="T114" s="3">
        <v>0.27</v>
      </c>
      <c r="U114" s="17">
        <f t="shared" si="108"/>
        <v>0.196073852675274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0.313297149574806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92.0833333333333</v>
      </c>
      <c r="AF114" s="1">
        <f t="shared" si="113"/>
        <v>2951923.38246527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17.4628064516129</v>
      </c>
      <c r="E115" s="12">
        <f t="shared" si="114"/>
        <v>20.277</v>
      </c>
      <c r="F115" s="8" t="s">
        <v>109</v>
      </c>
      <c r="G115" s="6">
        <v>9</v>
      </c>
      <c r="H115" s="11">
        <f t="shared" si="99"/>
        <v>17.4628064516129</v>
      </c>
      <c r="I115" s="11">
        <f t="shared" si="100"/>
        <v>290.612806451613</v>
      </c>
      <c r="J115" s="11">
        <f t="shared" si="101"/>
        <v>0.148406800675916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10.5599092919766</v>
      </c>
      <c r="P115" s="11">
        <f t="shared" si="104"/>
        <v>1.56716235345013</v>
      </c>
      <c r="Q115" s="15">
        <f t="shared" si="105"/>
        <v>0.454477082500539</v>
      </c>
      <c r="R115" s="11">
        <f t="shared" si="106"/>
        <v>0.80117865</v>
      </c>
      <c r="S115" s="16">
        <f t="shared" si="107"/>
        <v>0.567260600991475</v>
      </c>
      <c r="T115" s="3">
        <v>0.27</v>
      </c>
      <c r="U115" s="17">
        <f t="shared" si="108"/>
        <v>0.153160362267698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0.304959058388614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92.0833333333333</v>
      </c>
      <c r="AF115" s="1">
        <f t="shared" si="113"/>
        <v>2873360.88557996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14.0902666666667</v>
      </c>
      <c r="E116" s="12">
        <f t="shared" si="114"/>
        <v>17.4628064516129</v>
      </c>
      <c r="F116" s="8" t="s">
        <v>109</v>
      </c>
      <c r="G116" s="6">
        <v>10</v>
      </c>
      <c r="H116" s="11">
        <f t="shared" si="99"/>
        <v>14.0902666666667</v>
      </c>
      <c r="I116" s="11">
        <f t="shared" si="100"/>
        <v>287.240266666667</v>
      </c>
      <c r="J116" s="11">
        <f t="shared" si="101"/>
        <v>0.100140750663517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11.7554319385265</v>
      </c>
      <c r="P116" s="11">
        <f t="shared" si="104"/>
        <v>1.17719777869793</v>
      </c>
      <c r="Q116" s="15">
        <f t="shared" si="105"/>
        <v>0.3413873558224</v>
      </c>
      <c r="R116" s="11">
        <f t="shared" si="106"/>
        <v>0.80117865</v>
      </c>
      <c r="S116" s="16">
        <f t="shared" si="107"/>
        <v>0.42610640688241</v>
      </c>
      <c r="T116" s="3">
        <v>0.27</v>
      </c>
      <c r="U116" s="17">
        <f t="shared" si="108"/>
        <v>0.115048729858251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0.248753968211458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92.0833333333333</v>
      </c>
      <c r="AF116" s="1">
        <f t="shared" si="113"/>
        <v>2343789.77351371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5.26448387096774</v>
      </c>
      <c r="E117" s="12">
        <f t="shared" si="114"/>
        <v>14.0902666666667</v>
      </c>
      <c r="F117" s="8" t="s">
        <v>109</v>
      </c>
      <c r="G117" s="6">
        <v>11</v>
      </c>
      <c r="H117" s="11">
        <f t="shared" si="99"/>
        <v>5.26448387096774</v>
      </c>
      <c r="I117" s="11">
        <f t="shared" si="100"/>
        <v>278.414483870968</v>
      </c>
      <c r="J117" s="11">
        <f t="shared" si="101"/>
        <v>0.0341927548225874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10.0493224518371</v>
      </c>
      <c r="O117" s="11">
        <f t="shared" si="115"/>
        <v>3.29159670799143</v>
      </c>
      <c r="P117" s="11">
        <f t="shared" si="104"/>
        <v>0.112548759211187</v>
      </c>
      <c r="Q117" s="15">
        <f t="shared" si="105"/>
        <v>0.0326391401712442</v>
      </c>
      <c r="R117" s="11">
        <f t="shared" si="106"/>
        <v>0.80117865</v>
      </c>
      <c r="S117" s="16">
        <f t="shared" si="107"/>
        <v>0.0407389040774416</v>
      </c>
      <c r="T117" s="3">
        <v>0.27</v>
      </c>
      <c r="U117" s="17">
        <f t="shared" si="108"/>
        <v>0.0109995041009092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0.228537203646807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92.0833333333333</v>
      </c>
      <c r="AF117" s="1">
        <f t="shared" si="113"/>
        <v>2153304.98896594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-3.69346666666667</v>
      </c>
      <c r="E118" s="12">
        <f t="shared" si="114"/>
        <v>5.26448387096774</v>
      </c>
      <c r="F118" s="8" t="s">
        <v>111</v>
      </c>
      <c r="G118" s="6">
        <v>12</v>
      </c>
      <c r="H118" s="11">
        <f t="shared" si="99"/>
        <v>-3.69346666666667</v>
      </c>
      <c r="I118" s="11">
        <f t="shared" si="100"/>
        <v>269.456533333333</v>
      </c>
      <c r="J118" s="11">
        <f t="shared" si="101"/>
        <v>0.0106907348575338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5.94173294878024</v>
      </c>
      <c r="P118" s="11">
        <f t="shared" si="104"/>
        <v>0.063521491549682</v>
      </c>
      <c r="Q118" s="15">
        <f t="shared" si="105"/>
        <v>0.0184212325494078</v>
      </c>
      <c r="R118" s="11">
        <f t="shared" si="106"/>
        <v>0.80117865</v>
      </c>
      <c r="S118" s="16">
        <f t="shared" si="107"/>
        <v>0.0229926653055567</v>
      </c>
      <c r="T118" s="3">
        <v>0.27</v>
      </c>
      <c r="U118" s="17">
        <f t="shared" si="108"/>
        <v>0.00620801963250032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0.227606218214595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92.0833333333333</v>
      </c>
      <c r="AF118" s="1">
        <f t="shared" si="113"/>
        <v>2144533.13237608</v>
      </c>
      <c r="AG118" s="1">
        <f>SUM(AF107:AF118)</f>
        <v>28253838.6603789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-7.44370967741935</v>
      </c>
      <c r="E119" s="12">
        <f t="shared" si="114"/>
        <v>-3.69346666666667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-10.3272903225806</v>
      </c>
      <c r="E123" s="8"/>
      <c r="F123" s="8"/>
      <c r="G123" s="6">
        <v>1</v>
      </c>
      <c r="H123" s="11">
        <f t="shared" ref="H123:H134" si="116">E124</f>
        <v>-10.3272903225806</v>
      </c>
      <c r="I123" s="11">
        <f t="shared" ref="I123:I134" si="117">H123+273.15</f>
        <v>262.822709677419</v>
      </c>
      <c r="J123" s="11">
        <f t="shared" ref="J123:J134" si="118">EXP(($C$18*(I123-$C$16))/($C$19*I123*$C$16))</f>
        <v>0.00429438199285477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0.00223831778231577</v>
      </c>
      <c r="Q123" s="15">
        <f t="shared" ref="Q123:Q134" si="122">P123*$B$125</f>
        <v>0.000581962623402099</v>
      </c>
      <c r="R123" s="11">
        <f t="shared" ref="R123:R134" si="123">L123*$B$125</f>
        <v>0.1355172</v>
      </c>
      <c r="S123" s="16">
        <f t="shared" ref="S123:S134" si="124">Q123/R123</f>
        <v>0.00429438199285477</v>
      </c>
      <c r="T123" s="3">
        <v>0.01</v>
      </c>
      <c r="U123" s="17">
        <f t="shared" ref="U123:U134" si="125">S123*T123</f>
        <v>4.29438199285477e-5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0.00553294381992855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1.03333333333333</v>
      </c>
      <c r="AX123" s="1">
        <f t="shared" ref="AX123:AX134" si="131">AW123*10000*AV123*0.67*AU123*AT123</f>
        <v>519.117801881354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-9.84477419354839</v>
      </c>
      <c r="E124" s="12">
        <f t="shared" ref="E124:E135" si="132">D123</f>
        <v>-10.3272903225806</v>
      </c>
      <c r="F124" s="8" t="s">
        <v>109</v>
      </c>
      <c r="G124" s="6">
        <v>2</v>
      </c>
      <c r="H124" s="11">
        <f t="shared" si="116"/>
        <v>-9.84477419354839</v>
      </c>
      <c r="I124" s="11">
        <f t="shared" si="117"/>
        <v>263.305225806452</v>
      </c>
      <c r="J124" s="11">
        <f t="shared" si="118"/>
        <v>0.00459605149900522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1.04020168221768</v>
      </c>
      <c r="P124" s="11">
        <f t="shared" si="121"/>
        <v>0.00478082050082434</v>
      </c>
      <c r="Q124" s="15">
        <f t="shared" si="122"/>
        <v>0.00124301333021433</v>
      </c>
      <c r="R124" s="11">
        <f t="shared" si="123"/>
        <v>0.1355172</v>
      </c>
      <c r="S124" s="16">
        <f t="shared" si="124"/>
        <v>0.00917236579721487</v>
      </c>
      <c r="T124" s="3">
        <v>0.01</v>
      </c>
      <c r="U124" s="17">
        <f t="shared" si="125"/>
        <v>9.17236579721487e-5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0.00558172365797215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1.03333333333333</v>
      </c>
      <c r="AX124" s="1">
        <f t="shared" si="131"/>
        <v>523.694476274851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-1.96867857142857</v>
      </c>
      <c r="E125" s="12">
        <f t="shared" si="132"/>
        <v>-9.84477419354839</v>
      </c>
      <c r="F125" s="8" t="s">
        <v>109</v>
      </c>
      <c r="G125" s="6">
        <v>3</v>
      </c>
      <c r="H125" s="11">
        <f t="shared" si="116"/>
        <v>-1.96867857142857</v>
      </c>
      <c r="I125" s="11">
        <f t="shared" si="117"/>
        <v>271.181321428571</v>
      </c>
      <c r="J125" s="11">
        <f t="shared" si="118"/>
        <v>0.0134530454585545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1.55664086171686</v>
      </c>
      <c r="P125" s="11">
        <f t="shared" si="121"/>
        <v>0.0209415602753204</v>
      </c>
      <c r="Q125" s="15">
        <f t="shared" si="122"/>
        <v>0.0054448056715833</v>
      </c>
      <c r="R125" s="11">
        <f t="shared" si="123"/>
        <v>0.1355172</v>
      </c>
      <c r="S125" s="16">
        <f t="shared" si="124"/>
        <v>0.0401779676054648</v>
      </c>
      <c r="T125" s="3">
        <v>0.01</v>
      </c>
      <c r="U125" s="17">
        <f t="shared" si="125"/>
        <v>0.000401779676054648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0.00589177967605465</v>
      </c>
      <c r="AU125" s="24">
        <f t="shared" si="129"/>
        <v>52.122</v>
      </c>
      <c r="AV125" s="1">
        <f t="shared" si="130"/>
        <v>0.26</v>
      </c>
      <c r="AW125" s="2">
        <f t="shared" si="134"/>
        <v>1.03333333333333</v>
      </c>
      <c r="AX125" s="1">
        <f t="shared" si="131"/>
        <v>552.784885251595</v>
      </c>
    </row>
    <row r="126" s="1" customFormat="1" ht="16.8" spans="1:50">
      <c r="A126" s="6"/>
      <c r="B126" s="6"/>
      <c r="C126" s="8">
        <v>3</v>
      </c>
      <c r="D126" s="9">
        <v>3.02958064516129</v>
      </c>
      <c r="E126" s="12">
        <f t="shared" si="132"/>
        <v>-1.96867857142857</v>
      </c>
      <c r="F126" s="8" t="s">
        <v>109</v>
      </c>
      <c r="G126" s="6">
        <v>4</v>
      </c>
      <c r="H126" s="11">
        <f t="shared" si="116"/>
        <v>3.02958064516129</v>
      </c>
      <c r="I126" s="11">
        <f t="shared" si="117"/>
        <v>276.179580645161</v>
      </c>
      <c r="J126" s="11">
        <f t="shared" si="118"/>
        <v>0.0257648391078078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2.05691930144154</v>
      </c>
      <c r="P126" s="11">
        <f t="shared" si="121"/>
        <v>0.0529961948593858</v>
      </c>
      <c r="Q126" s="15">
        <f t="shared" si="122"/>
        <v>0.0137790106634403</v>
      </c>
      <c r="R126" s="11">
        <f t="shared" si="123"/>
        <v>0.1355172</v>
      </c>
      <c r="S126" s="16">
        <f t="shared" si="124"/>
        <v>0.101677208970081</v>
      </c>
      <c r="T126" s="3">
        <v>0.01</v>
      </c>
      <c r="U126" s="17">
        <f t="shared" si="125"/>
        <v>0.00101677208970081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0.00650677208970081</v>
      </c>
      <c r="AU126" s="24">
        <f t="shared" si="129"/>
        <v>52.122</v>
      </c>
      <c r="AV126" s="1">
        <f t="shared" si="130"/>
        <v>0.26</v>
      </c>
      <c r="AW126" s="2">
        <f t="shared" si="134"/>
        <v>1.03333333333333</v>
      </c>
      <c r="AX126" s="1">
        <f t="shared" si="131"/>
        <v>610.485364478552</v>
      </c>
    </row>
    <row r="127" s="1" customFormat="1" ht="16.8" spans="1:50">
      <c r="A127" s="6"/>
      <c r="B127" s="6"/>
      <c r="C127" s="8">
        <v>4</v>
      </c>
      <c r="D127" s="9">
        <v>6.0351</v>
      </c>
      <c r="E127" s="12">
        <f t="shared" si="132"/>
        <v>3.02958064516129</v>
      </c>
      <c r="F127" s="8" t="s">
        <v>109</v>
      </c>
      <c r="G127" s="6">
        <v>5</v>
      </c>
      <c r="H127" s="11">
        <f t="shared" si="116"/>
        <v>6.0351</v>
      </c>
      <c r="I127" s="11">
        <f t="shared" si="117"/>
        <v>279.1851</v>
      </c>
      <c r="J127" s="11">
        <f t="shared" si="118"/>
        <v>0.0376580009212585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1.90372695125305</v>
      </c>
      <c r="O127" s="11">
        <f t="shared" si="133"/>
        <v>0.621416155329108</v>
      </c>
      <c r="P127" s="11">
        <f t="shared" si="121"/>
        <v>0.0234012901498685</v>
      </c>
      <c r="Q127" s="15">
        <f t="shared" si="122"/>
        <v>0.0060843354389658</v>
      </c>
      <c r="R127" s="11">
        <f t="shared" si="123"/>
        <v>0.1355172</v>
      </c>
      <c r="S127" s="16">
        <f t="shared" si="124"/>
        <v>0.0448971454469676</v>
      </c>
      <c r="T127" s="3">
        <v>0.01</v>
      </c>
      <c r="U127" s="17">
        <f t="shared" si="125"/>
        <v>0.000448971454469676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0.00593897145446968</v>
      </c>
      <c r="AU127" s="24">
        <f t="shared" si="129"/>
        <v>52.122</v>
      </c>
      <c r="AV127" s="1">
        <f t="shared" si="130"/>
        <v>0.26</v>
      </c>
      <c r="AW127" s="2">
        <f t="shared" si="134"/>
        <v>1.03333333333333</v>
      </c>
      <c r="AX127" s="1">
        <f t="shared" si="131"/>
        <v>557.212563007773</v>
      </c>
    </row>
    <row r="128" s="1" customFormat="1" ht="16.8" spans="1:50">
      <c r="A128" s="6"/>
      <c r="B128" s="6"/>
      <c r="C128" s="8">
        <v>5</v>
      </c>
      <c r="D128" s="9">
        <v>12.7400322580645</v>
      </c>
      <c r="E128" s="12">
        <f t="shared" si="132"/>
        <v>6.0351</v>
      </c>
      <c r="F128" s="8" t="s">
        <v>111</v>
      </c>
      <c r="G128" s="6">
        <v>6</v>
      </c>
      <c r="H128" s="11">
        <f t="shared" si="116"/>
        <v>12.7400322580645</v>
      </c>
      <c r="I128" s="11">
        <f t="shared" si="117"/>
        <v>285.890032258064</v>
      </c>
      <c r="J128" s="11">
        <f t="shared" si="118"/>
        <v>0.0853261232387744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1.11923486517924</v>
      </c>
      <c r="P128" s="11">
        <f t="shared" si="121"/>
        <v>0.0954999720394169</v>
      </c>
      <c r="Q128" s="15">
        <f t="shared" si="122"/>
        <v>0.0248299927302484</v>
      </c>
      <c r="R128" s="11">
        <f t="shared" si="123"/>
        <v>0.1355172</v>
      </c>
      <c r="S128" s="16">
        <f t="shared" si="124"/>
        <v>0.183223920876821</v>
      </c>
      <c r="T128" s="3">
        <v>0.01</v>
      </c>
      <c r="U128" s="17">
        <f t="shared" si="125"/>
        <v>0.00183223920876821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0.00732223920876821</v>
      </c>
      <c r="AU128" s="24">
        <f t="shared" si="129"/>
        <v>52.122</v>
      </c>
      <c r="AV128" s="1">
        <f t="shared" si="130"/>
        <v>0.26</v>
      </c>
      <c r="AW128" s="2">
        <f t="shared" si="134"/>
        <v>1.03333333333333</v>
      </c>
      <c r="AX128" s="1">
        <f t="shared" si="131"/>
        <v>686.994996987753</v>
      </c>
    </row>
    <row r="129" s="1" customFormat="1" ht="16.8" spans="1:50">
      <c r="A129" s="6"/>
      <c r="B129" s="6"/>
      <c r="C129" s="8">
        <v>6</v>
      </c>
      <c r="D129" s="9">
        <v>16.9704</v>
      </c>
      <c r="E129" s="12">
        <f t="shared" si="132"/>
        <v>12.7400322580645</v>
      </c>
      <c r="F129" s="8" t="s">
        <v>109</v>
      </c>
      <c r="G129" s="6">
        <v>7</v>
      </c>
      <c r="H129" s="11">
        <f t="shared" si="116"/>
        <v>16.9704</v>
      </c>
      <c r="I129" s="11">
        <f t="shared" si="117"/>
        <v>290.1204</v>
      </c>
      <c r="J129" s="11">
        <f t="shared" si="118"/>
        <v>0.14020308348761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1.54495489313982</v>
      </c>
      <c r="P129" s="11">
        <f t="shared" si="121"/>
        <v>0.216607439867474</v>
      </c>
      <c r="Q129" s="15">
        <f t="shared" si="122"/>
        <v>0.0563179343655433</v>
      </c>
      <c r="R129" s="11">
        <f t="shared" si="123"/>
        <v>0.1355172</v>
      </c>
      <c r="S129" s="16">
        <f t="shared" si="124"/>
        <v>0.415577759616811</v>
      </c>
      <c r="T129" s="3">
        <v>0.01</v>
      </c>
      <c r="U129" s="17">
        <f t="shared" si="125"/>
        <v>0.00415577759616811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0.0141057775961681</v>
      </c>
      <c r="AU129" s="24">
        <f t="shared" si="129"/>
        <v>52.122</v>
      </c>
      <c r="AV129" s="1">
        <f t="shared" si="130"/>
        <v>0.26</v>
      </c>
      <c r="AW129" s="2">
        <f t="shared" si="134"/>
        <v>1.03333333333333</v>
      </c>
      <c r="AX129" s="1">
        <f t="shared" si="131"/>
        <v>1323.44742651745</v>
      </c>
    </row>
    <row r="130" s="1" customFormat="1" ht="16.8" spans="1:50">
      <c r="A130" s="6"/>
      <c r="B130" s="6"/>
      <c r="C130" s="8">
        <v>7</v>
      </c>
      <c r="D130" s="9">
        <v>20.277</v>
      </c>
      <c r="E130" s="12">
        <f t="shared" si="132"/>
        <v>16.9704</v>
      </c>
      <c r="F130" s="8" t="s">
        <v>109</v>
      </c>
      <c r="G130" s="6">
        <v>8</v>
      </c>
      <c r="H130" s="11">
        <f t="shared" si="116"/>
        <v>20.277</v>
      </c>
      <c r="I130" s="11">
        <f t="shared" si="117"/>
        <v>293.427</v>
      </c>
      <c r="J130" s="11">
        <f t="shared" si="118"/>
        <v>0.204647675286523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1.84956745327235</v>
      </c>
      <c r="P130" s="11">
        <f t="shared" si="121"/>
        <v>0.378509679597802</v>
      </c>
      <c r="Q130" s="15">
        <f t="shared" si="122"/>
        <v>0.0984125166954284</v>
      </c>
      <c r="R130" s="11">
        <f t="shared" si="123"/>
        <v>0.1355172</v>
      </c>
      <c r="S130" s="16">
        <f t="shared" si="124"/>
        <v>0.726199454352868</v>
      </c>
      <c r="T130" s="3">
        <v>0.01</v>
      </c>
      <c r="U130" s="17">
        <f t="shared" si="125"/>
        <v>0.00726199454352868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0.0172119945435287</v>
      </c>
      <c r="AU130" s="24">
        <f t="shared" si="129"/>
        <v>52.122</v>
      </c>
      <c r="AV130" s="1">
        <f t="shared" si="130"/>
        <v>0.26</v>
      </c>
      <c r="AW130" s="2">
        <f t="shared" si="134"/>
        <v>1.03333333333333</v>
      </c>
      <c r="AX130" s="1">
        <f t="shared" si="131"/>
        <v>1614.88225151468</v>
      </c>
    </row>
    <row r="131" s="1" customFormat="1" ht="16.8" spans="1:50">
      <c r="A131" s="6"/>
      <c r="B131" s="6"/>
      <c r="C131" s="8">
        <v>8</v>
      </c>
      <c r="D131" s="9">
        <v>17.4628064516129</v>
      </c>
      <c r="E131" s="12">
        <f t="shared" si="132"/>
        <v>20.277</v>
      </c>
      <c r="F131" s="8" t="s">
        <v>109</v>
      </c>
      <c r="G131" s="6">
        <v>9</v>
      </c>
      <c r="H131" s="11">
        <f t="shared" si="116"/>
        <v>17.4628064516129</v>
      </c>
      <c r="I131" s="11">
        <f t="shared" si="117"/>
        <v>290.612806451613</v>
      </c>
      <c r="J131" s="11">
        <f t="shared" si="118"/>
        <v>0.148406800675916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1.99227777367455</v>
      </c>
      <c r="P131" s="11">
        <f t="shared" si="121"/>
        <v>0.295667570448777</v>
      </c>
      <c r="Q131" s="15">
        <f t="shared" si="122"/>
        <v>0.0768735683166819</v>
      </c>
      <c r="R131" s="11">
        <f t="shared" si="123"/>
        <v>0.1355172</v>
      </c>
      <c r="S131" s="16">
        <f t="shared" si="124"/>
        <v>0.567260600991475</v>
      </c>
      <c r="T131" s="3">
        <v>0.01</v>
      </c>
      <c r="U131" s="17">
        <f t="shared" si="125"/>
        <v>0.00567260600991475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0.0156226060099148</v>
      </c>
      <c r="AU131" s="24">
        <f t="shared" si="129"/>
        <v>52.122</v>
      </c>
      <c r="AV131" s="1">
        <f t="shared" si="130"/>
        <v>0.26</v>
      </c>
      <c r="AW131" s="2">
        <f t="shared" si="134"/>
        <v>1.03333333333333</v>
      </c>
      <c r="AX131" s="1">
        <f t="shared" si="131"/>
        <v>1465.76093223916</v>
      </c>
    </row>
    <row r="132" s="1" customFormat="1" ht="16.8" spans="1:50">
      <c r="A132" s="6"/>
      <c r="B132" s="6"/>
      <c r="C132" s="8">
        <v>9</v>
      </c>
      <c r="D132" s="9">
        <v>14.0902666666667</v>
      </c>
      <c r="E132" s="12">
        <f t="shared" si="132"/>
        <v>17.4628064516129</v>
      </c>
      <c r="F132" s="8" t="s">
        <v>109</v>
      </c>
      <c r="G132" s="6">
        <v>10</v>
      </c>
      <c r="H132" s="11">
        <f t="shared" si="116"/>
        <v>14.0902666666667</v>
      </c>
      <c r="I132" s="11">
        <f t="shared" si="117"/>
        <v>287.240266666667</v>
      </c>
      <c r="J132" s="11">
        <f t="shared" si="118"/>
        <v>0.100140750663517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2.21783020322577</v>
      </c>
      <c r="P132" s="11">
        <f t="shared" si="121"/>
        <v>0.22209518139525</v>
      </c>
      <c r="Q132" s="15">
        <f t="shared" si="122"/>
        <v>0.057744747162765</v>
      </c>
      <c r="R132" s="11">
        <f t="shared" si="123"/>
        <v>0.1355172</v>
      </c>
      <c r="S132" s="16">
        <f t="shared" si="124"/>
        <v>0.42610640688241</v>
      </c>
      <c r="T132" s="3">
        <v>0.01</v>
      </c>
      <c r="U132" s="17">
        <f t="shared" si="125"/>
        <v>0.0042610640688241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0.0097510640688241</v>
      </c>
      <c r="AU132" s="24">
        <f t="shared" si="129"/>
        <v>52.122</v>
      </c>
      <c r="AV132" s="1">
        <f t="shared" si="130"/>
        <v>0.26</v>
      </c>
      <c r="AW132" s="2">
        <f t="shared" si="134"/>
        <v>1.03333333333333</v>
      </c>
      <c r="AX132" s="1">
        <f t="shared" si="131"/>
        <v>914.874813508876</v>
      </c>
    </row>
    <row r="133" s="1" customFormat="1" ht="16.8" spans="1:50">
      <c r="A133" s="6"/>
      <c r="B133" s="6"/>
      <c r="C133" s="8">
        <v>10</v>
      </c>
      <c r="D133" s="9">
        <v>5.26448387096774</v>
      </c>
      <c r="E133" s="12">
        <f t="shared" si="132"/>
        <v>14.0902666666667</v>
      </c>
      <c r="F133" s="8" t="s">
        <v>109</v>
      </c>
      <c r="G133" s="6">
        <v>11</v>
      </c>
      <c r="H133" s="11">
        <f t="shared" si="116"/>
        <v>5.26448387096774</v>
      </c>
      <c r="I133" s="11">
        <f t="shared" si="117"/>
        <v>278.414483870968</v>
      </c>
      <c r="J133" s="11">
        <f t="shared" si="118"/>
        <v>0.0341927548225874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1.89594827073899</v>
      </c>
      <c r="O133" s="11">
        <f t="shared" si="133"/>
        <v>0.621006751091526</v>
      </c>
      <c r="P133" s="11">
        <f t="shared" si="121"/>
        <v>0.0212339315832441</v>
      </c>
      <c r="Q133" s="15">
        <f t="shared" si="122"/>
        <v>0.00552082221164347</v>
      </c>
      <c r="R133" s="11">
        <f t="shared" si="123"/>
        <v>0.1355172</v>
      </c>
      <c r="S133" s="16">
        <f t="shared" si="124"/>
        <v>0.0407389040774416</v>
      </c>
      <c r="T133" s="3">
        <v>0.01</v>
      </c>
      <c r="U133" s="17">
        <f t="shared" si="125"/>
        <v>0.000407389040774416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0.00589738904077442</v>
      </c>
      <c r="AU133" s="24">
        <f t="shared" si="129"/>
        <v>52.122</v>
      </c>
      <c r="AV133" s="1">
        <f t="shared" si="130"/>
        <v>0.26</v>
      </c>
      <c r="AW133" s="2">
        <f t="shared" si="134"/>
        <v>1.03333333333333</v>
      </c>
      <c r="AX133" s="1">
        <f t="shared" si="131"/>
        <v>553.311173097278</v>
      </c>
    </row>
    <row r="134" s="1" customFormat="1" ht="16.8" spans="1:51">
      <c r="A134" s="6"/>
      <c r="B134" s="6"/>
      <c r="C134" s="8">
        <v>11</v>
      </c>
      <c r="D134" s="9">
        <v>-3.69346666666667</v>
      </c>
      <c r="E134" s="12">
        <f t="shared" si="132"/>
        <v>5.26448387096774</v>
      </c>
      <c r="F134" s="8" t="s">
        <v>111</v>
      </c>
      <c r="G134" s="6">
        <v>12</v>
      </c>
      <c r="H134" s="11">
        <f t="shared" si="116"/>
        <v>-3.69346666666667</v>
      </c>
      <c r="I134" s="11">
        <f t="shared" si="117"/>
        <v>269.456533333333</v>
      </c>
      <c r="J134" s="11">
        <f t="shared" si="118"/>
        <v>0.0106907348575338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1.12099281950828</v>
      </c>
      <c r="P134" s="11">
        <f t="shared" si="121"/>
        <v>0.0119842370105623</v>
      </c>
      <c r="Q134" s="15">
        <f t="shared" si="122"/>
        <v>0.0031159016227462</v>
      </c>
      <c r="R134" s="11">
        <f t="shared" si="123"/>
        <v>0.1355172</v>
      </c>
      <c r="S134" s="16">
        <f t="shared" si="124"/>
        <v>0.0229926653055567</v>
      </c>
      <c r="T134" s="3">
        <v>0.01</v>
      </c>
      <c r="U134" s="17">
        <f t="shared" si="125"/>
        <v>0.000229926653055568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0.00571992665305557</v>
      </c>
      <c r="AU134" s="24">
        <f t="shared" si="129"/>
        <v>52.122</v>
      </c>
      <c r="AV134" s="1">
        <f t="shared" si="130"/>
        <v>0.26</v>
      </c>
      <c r="AW134" s="2">
        <f t="shared" si="134"/>
        <v>1.03333333333333</v>
      </c>
      <c r="AX134" s="1">
        <f t="shared" si="131"/>
        <v>536.661106220146</v>
      </c>
      <c r="AY134" s="1">
        <f>SUM(AX123:AX134)</f>
        <v>9859.22779097947</v>
      </c>
    </row>
    <row r="135" s="1" customFormat="1" ht="16.8" spans="1:46">
      <c r="A135" s="6"/>
      <c r="B135" s="6"/>
      <c r="C135" s="8">
        <v>12</v>
      </c>
      <c r="D135" s="9">
        <v>-7.44370967741935</v>
      </c>
      <c r="E135" s="12">
        <f t="shared" si="132"/>
        <v>-3.69346666666667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-10.3272903225806</v>
      </c>
      <c r="E139" s="8"/>
      <c r="F139" s="8"/>
      <c r="G139" s="6">
        <v>1</v>
      </c>
      <c r="H139" s="11">
        <f t="shared" ref="H139:H150" si="135">E140</f>
        <v>-10.3272903225806</v>
      </c>
      <c r="I139" s="11">
        <f t="shared" ref="I139:I150" si="136">H139+273.15</f>
        <v>262.822709677419</v>
      </c>
      <c r="J139" s="11">
        <f t="shared" ref="J139:J150" si="137">EXP(($C$18*(I139-$C$16))/($C$19*I139*$C$16))</f>
        <v>0.00429438199285477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0.00122261055336575</v>
      </c>
      <c r="Q139" s="15">
        <f t="shared" ref="Q139:Q150" si="141">P139*$B$125</f>
        <v>0.000317878743875096</v>
      </c>
      <c r="R139" s="11">
        <f t="shared" ref="R139:R150" si="142">L139*$B$125</f>
        <v>0.074022</v>
      </c>
      <c r="S139" s="16">
        <f t="shared" ref="S139:S150" si="143">Q139/R139</f>
        <v>0.00429438199285477</v>
      </c>
      <c r="T139" s="3">
        <v>0.01</v>
      </c>
      <c r="U139" s="17">
        <f t="shared" ref="U139:U150" si="144">S139*T139</f>
        <v>4.29438199285478e-5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0.00553294381992855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2.36666666666667</v>
      </c>
      <c r="AX139" s="1">
        <f t="shared" ref="AX139:AX150" si="150">AW139*10000*AV139*0.67*AU139*AT139</f>
        <v>649.424954102046</v>
      </c>
      <c r="AZ139" s="2">
        <f>$E$12/12</f>
        <v>0.783333333333333</v>
      </c>
      <c r="BA139" s="1">
        <f t="shared" ref="BA139:BA150" si="151">AZ139*10000*AV139*0.67*AU139*AT139</f>
        <v>214.950512977438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-9.84477419354839</v>
      </c>
      <c r="E140" s="12">
        <f t="shared" ref="E140:E151" si="152">D139</f>
        <v>-10.3272903225806</v>
      </c>
      <c r="F140" s="8" t="s">
        <v>109</v>
      </c>
      <c r="G140" s="6">
        <v>2</v>
      </c>
      <c r="H140" s="11">
        <f t="shared" si="135"/>
        <v>-9.84477419354839</v>
      </c>
      <c r="I140" s="11">
        <f t="shared" si="136"/>
        <v>263.305225806452</v>
      </c>
      <c r="J140" s="11">
        <f t="shared" si="137"/>
        <v>0.00459605149900522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0.568177389446634</v>
      </c>
      <c r="P140" s="11">
        <f t="shared" si="140"/>
        <v>0.00261137254246707</v>
      </c>
      <c r="Q140" s="15">
        <f t="shared" si="141"/>
        <v>0.00067895686104144</v>
      </c>
      <c r="R140" s="11">
        <f t="shared" si="142"/>
        <v>0.074022</v>
      </c>
      <c r="S140" s="16">
        <f t="shared" si="143"/>
        <v>0.00917236579721488</v>
      </c>
      <c r="T140" s="3">
        <v>0.01</v>
      </c>
      <c r="U140" s="17">
        <f t="shared" si="144"/>
        <v>9.17236579721488e-5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0.00558172365797215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2.36666666666667</v>
      </c>
      <c r="AX140" s="1">
        <f t="shared" si="150"/>
        <v>655.150449446581</v>
      </c>
      <c r="AZ140" s="2">
        <f t="shared" ref="AZ140:AZ150" si="155">$E$12/12</f>
        <v>0.783333333333333</v>
      </c>
      <c r="BA140" s="1">
        <f t="shared" si="151"/>
        <v>216.845571295699</v>
      </c>
    </row>
    <row r="141" s="1" customFormat="1" ht="16.8" spans="1:53">
      <c r="A141" s="6" t="s">
        <v>72</v>
      </c>
      <c r="B141" s="6">
        <f>G11</f>
        <v>0.33</v>
      </c>
      <c r="C141" s="8">
        <v>2</v>
      </c>
      <c r="D141" s="9">
        <v>-1.96867857142857</v>
      </c>
      <c r="E141" s="12">
        <f t="shared" si="152"/>
        <v>-9.84477419354839</v>
      </c>
      <c r="F141" s="8" t="s">
        <v>109</v>
      </c>
      <c r="G141" s="6">
        <v>3</v>
      </c>
      <c r="H141" s="11">
        <f t="shared" si="135"/>
        <v>-1.96867857142857</v>
      </c>
      <c r="I141" s="11">
        <f t="shared" si="136"/>
        <v>271.181321428571</v>
      </c>
      <c r="J141" s="11">
        <f t="shared" si="137"/>
        <v>0.0134530454585545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0.850266016904167</v>
      </c>
      <c r="P141" s="11">
        <f t="shared" si="140"/>
        <v>0.0114386673772758</v>
      </c>
      <c r="Q141" s="15">
        <f t="shared" si="141"/>
        <v>0.00297405351809172</v>
      </c>
      <c r="R141" s="11">
        <f t="shared" si="142"/>
        <v>0.074022</v>
      </c>
      <c r="S141" s="16">
        <f t="shared" si="143"/>
        <v>0.0401779676054648</v>
      </c>
      <c r="T141" s="3">
        <v>0.01</v>
      </c>
      <c r="U141" s="17">
        <f t="shared" si="144"/>
        <v>0.000401779676054648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0.00589177967605465</v>
      </c>
      <c r="AU141" s="24">
        <f t="shared" si="148"/>
        <v>28.47</v>
      </c>
      <c r="AV141" s="1">
        <f t="shared" si="149"/>
        <v>0.26</v>
      </c>
      <c r="AW141" s="2">
        <f t="shared" si="154"/>
        <v>2.36666666666667</v>
      </c>
      <c r="AX141" s="1">
        <f t="shared" si="150"/>
        <v>691.543032105208</v>
      </c>
      <c r="AZ141" s="2">
        <f t="shared" si="155"/>
        <v>0.783333333333333</v>
      </c>
      <c r="BA141" s="1">
        <f t="shared" si="151"/>
        <v>228.891003584118</v>
      </c>
    </row>
    <row r="142" s="1" customFormat="1" ht="16.8" spans="1:53">
      <c r="A142" s="6"/>
      <c r="B142" s="6"/>
      <c r="C142" s="8">
        <v>3</v>
      </c>
      <c r="D142" s="9">
        <v>3.02958064516129</v>
      </c>
      <c r="E142" s="12">
        <f t="shared" si="152"/>
        <v>-1.96867857142857</v>
      </c>
      <c r="F142" s="8" t="s">
        <v>109</v>
      </c>
      <c r="G142" s="6">
        <v>4</v>
      </c>
      <c r="H142" s="11">
        <f t="shared" si="135"/>
        <v>3.02958064516129</v>
      </c>
      <c r="I142" s="11">
        <f t="shared" si="136"/>
        <v>276.179580645161</v>
      </c>
      <c r="J142" s="11">
        <f t="shared" si="137"/>
        <v>0.0257648391078078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1.12352734952689</v>
      </c>
      <c r="P142" s="11">
        <f t="shared" si="140"/>
        <v>0.0289475013937821</v>
      </c>
      <c r="Q142" s="15">
        <f t="shared" si="141"/>
        <v>0.00752635036238336</v>
      </c>
      <c r="R142" s="11">
        <f t="shared" si="142"/>
        <v>0.074022</v>
      </c>
      <c r="S142" s="16">
        <f t="shared" si="143"/>
        <v>0.101677208970081</v>
      </c>
      <c r="T142" s="3">
        <v>0.01</v>
      </c>
      <c r="U142" s="17">
        <f t="shared" si="144"/>
        <v>0.00101677208970081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0.00650677208970081</v>
      </c>
      <c r="AU142" s="24">
        <f t="shared" si="148"/>
        <v>28.47</v>
      </c>
      <c r="AV142" s="1">
        <f t="shared" si="149"/>
        <v>0.26</v>
      </c>
      <c r="AW142" s="2">
        <f t="shared" si="154"/>
        <v>2.36666666666667</v>
      </c>
      <c r="AX142" s="1">
        <f t="shared" si="150"/>
        <v>763.727285732858</v>
      </c>
      <c r="AZ142" s="2">
        <f t="shared" si="155"/>
        <v>0.783333333333333</v>
      </c>
      <c r="BA142" s="1">
        <f t="shared" si="151"/>
        <v>252.782974855242</v>
      </c>
    </row>
    <row r="143" s="1" customFormat="1" ht="16.8" spans="1:53">
      <c r="A143" s="6"/>
      <c r="B143" s="6"/>
      <c r="C143" s="8">
        <v>4</v>
      </c>
      <c r="D143" s="9">
        <v>6.0351</v>
      </c>
      <c r="E143" s="12">
        <f t="shared" si="152"/>
        <v>3.02958064516129</v>
      </c>
      <c r="F143" s="8" t="s">
        <v>109</v>
      </c>
      <c r="G143" s="6">
        <v>5</v>
      </c>
      <c r="H143" s="11">
        <f t="shared" si="135"/>
        <v>6.0351</v>
      </c>
      <c r="I143" s="11">
        <f t="shared" si="136"/>
        <v>279.1851</v>
      </c>
      <c r="J143" s="11">
        <f t="shared" si="137"/>
        <v>0.0376580009212585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1.03985085572645</v>
      </c>
      <c r="O143" s="11">
        <f t="shared" si="153"/>
        <v>0.339428992406655</v>
      </c>
      <c r="P143" s="11">
        <f t="shared" si="140"/>
        <v>0.0127822173087517</v>
      </c>
      <c r="Q143" s="15">
        <f t="shared" si="141"/>
        <v>0.00332337650027544</v>
      </c>
      <c r="R143" s="11">
        <f t="shared" si="142"/>
        <v>0.074022</v>
      </c>
      <c r="S143" s="16">
        <f t="shared" si="143"/>
        <v>0.0448971454469676</v>
      </c>
      <c r="T143" s="3">
        <v>0.01</v>
      </c>
      <c r="U143" s="17">
        <f t="shared" si="144"/>
        <v>0.000448971454469676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0.00593897145446968</v>
      </c>
      <c r="AU143" s="24">
        <f t="shared" si="148"/>
        <v>28.47</v>
      </c>
      <c r="AV143" s="1">
        <f t="shared" si="149"/>
        <v>0.26</v>
      </c>
      <c r="AW143" s="2">
        <f t="shared" si="154"/>
        <v>2.36666666666667</v>
      </c>
      <c r="AX143" s="1">
        <f t="shared" si="150"/>
        <v>697.082130192701</v>
      </c>
      <c r="AZ143" s="2">
        <f t="shared" si="155"/>
        <v>0.783333333333333</v>
      </c>
      <c r="BA143" s="1">
        <f t="shared" si="151"/>
        <v>230.724367035612</v>
      </c>
    </row>
    <row r="144" s="1" customFormat="1" ht="16.8" spans="1:53">
      <c r="A144" s="6"/>
      <c r="B144" s="6"/>
      <c r="C144" s="8">
        <v>5</v>
      </c>
      <c r="D144" s="9">
        <v>12.7400322580645</v>
      </c>
      <c r="E144" s="12">
        <f t="shared" si="152"/>
        <v>6.0351</v>
      </c>
      <c r="F144" s="8" t="s">
        <v>111</v>
      </c>
      <c r="G144" s="6">
        <v>6</v>
      </c>
      <c r="H144" s="11">
        <f t="shared" si="135"/>
        <v>12.7400322580645</v>
      </c>
      <c r="I144" s="11">
        <f t="shared" si="136"/>
        <v>285.890032258064</v>
      </c>
      <c r="J144" s="11">
        <f t="shared" si="137"/>
        <v>0.0853261232387744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0.611346775097904</v>
      </c>
      <c r="P144" s="11">
        <f t="shared" si="140"/>
        <v>0.052163850273631</v>
      </c>
      <c r="Q144" s="15">
        <f t="shared" si="141"/>
        <v>0.0135626010711441</v>
      </c>
      <c r="R144" s="11">
        <f t="shared" si="142"/>
        <v>0.074022</v>
      </c>
      <c r="S144" s="16">
        <f t="shared" si="143"/>
        <v>0.183223920876821</v>
      </c>
      <c r="T144" s="3">
        <v>0.01</v>
      </c>
      <c r="U144" s="17">
        <f t="shared" si="144"/>
        <v>0.00183223920876821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0.00732223920876821</v>
      </c>
      <c r="AU144" s="24">
        <f t="shared" si="148"/>
        <v>28.47</v>
      </c>
      <c r="AV144" s="1">
        <f t="shared" si="149"/>
        <v>0.26</v>
      </c>
      <c r="AW144" s="2">
        <f t="shared" si="154"/>
        <v>2.36666666666667</v>
      </c>
      <c r="AX144" s="1">
        <f t="shared" si="150"/>
        <v>859.442101138107</v>
      </c>
      <c r="AZ144" s="2">
        <f t="shared" si="155"/>
        <v>0.783333333333333</v>
      </c>
      <c r="BA144" s="1">
        <f t="shared" si="151"/>
        <v>284.463230658388</v>
      </c>
    </row>
    <row r="145" s="1" customFormat="1" ht="16.8" spans="1:53">
      <c r="A145" s="6"/>
      <c r="B145" s="6"/>
      <c r="C145" s="8">
        <v>6</v>
      </c>
      <c r="D145" s="9">
        <v>16.9704</v>
      </c>
      <c r="E145" s="12">
        <f t="shared" si="152"/>
        <v>12.7400322580645</v>
      </c>
      <c r="F145" s="8" t="s">
        <v>109</v>
      </c>
      <c r="G145" s="6">
        <v>7</v>
      </c>
      <c r="H145" s="11">
        <f t="shared" si="135"/>
        <v>16.9704</v>
      </c>
      <c r="I145" s="11">
        <f t="shared" si="136"/>
        <v>290.1204</v>
      </c>
      <c r="J145" s="11">
        <f t="shared" si="137"/>
        <v>0.14020308348761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0.843882924824273</v>
      </c>
      <c r="P145" s="11">
        <f t="shared" si="140"/>
        <v>0.118314988162906</v>
      </c>
      <c r="Q145" s="15">
        <f t="shared" si="141"/>
        <v>0.0307618969223555</v>
      </c>
      <c r="R145" s="11">
        <f t="shared" si="142"/>
        <v>0.074022</v>
      </c>
      <c r="S145" s="16">
        <f t="shared" si="143"/>
        <v>0.415577759616811</v>
      </c>
      <c r="T145" s="3">
        <v>0.01</v>
      </c>
      <c r="U145" s="17">
        <f t="shared" si="144"/>
        <v>0.00415577759616811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0.0141057775961681</v>
      </c>
      <c r="AU145" s="24">
        <f t="shared" si="148"/>
        <v>28.47</v>
      </c>
      <c r="AV145" s="1">
        <f t="shared" si="149"/>
        <v>0.26</v>
      </c>
      <c r="AW145" s="2">
        <f t="shared" si="154"/>
        <v>2.36666666666667</v>
      </c>
      <c r="AX145" s="1">
        <f t="shared" si="150"/>
        <v>1655.65461463215</v>
      </c>
      <c r="AZ145" s="2">
        <f t="shared" si="155"/>
        <v>0.783333333333333</v>
      </c>
      <c r="BA145" s="1">
        <f t="shared" si="151"/>
        <v>547.998358364163</v>
      </c>
    </row>
    <row r="146" s="1" customFormat="1" ht="16.8" spans="1:53">
      <c r="A146" s="6"/>
      <c r="B146" s="6"/>
      <c r="C146" s="8">
        <v>7</v>
      </c>
      <c r="D146" s="9">
        <v>20.277</v>
      </c>
      <c r="E146" s="12">
        <f t="shared" si="152"/>
        <v>16.9704</v>
      </c>
      <c r="F146" s="8" t="s">
        <v>109</v>
      </c>
      <c r="G146" s="6">
        <v>8</v>
      </c>
      <c r="H146" s="11">
        <f t="shared" si="135"/>
        <v>20.277</v>
      </c>
      <c r="I146" s="11">
        <f t="shared" si="136"/>
        <v>293.427</v>
      </c>
      <c r="J146" s="11">
        <f t="shared" si="137"/>
        <v>0.204647675286523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1.01026793666137</v>
      </c>
      <c r="P146" s="11">
        <f t="shared" si="140"/>
        <v>0.206748984654261</v>
      </c>
      <c r="Q146" s="15">
        <f t="shared" si="141"/>
        <v>0.0537547360101079</v>
      </c>
      <c r="R146" s="11">
        <f t="shared" si="142"/>
        <v>0.074022</v>
      </c>
      <c r="S146" s="16">
        <f t="shared" si="143"/>
        <v>0.726199454352867</v>
      </c>
      <c r="T146" s="3">
        <v>0.01</v>
      </c>
      <c r="U146" s="17">
        <f t="shared" si="144"/>
        <v>0.00726199454352867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0.0172119945435287</v>
      </c>
      <c r="AU146" s="24">
        <f t="shared" si="148"/>
        <v>28.47</v>
      </c>
      <c r="AV146" s="1">
        <f t="shared" si="149"/>
        <v>0.26</v>
      </c>
      <c r="AW146" s="2">
        <f t="shared" si="154"/>
        <v>2.36666666666667</v>
      </c>
      <c r="AX146" s="1">
        <f t="shared" si="150"/>
        <v>2020.24439976694</v>
      </c>
      <c r="AZ146" s="2">
        <f t="shared" si="155"/>
        <v>0.783333333333333</v>
      </c>
      <c r="BA146" s="1">
        <f t="shared" si="151"/>
        <v>668.672442176383</v>
      </c>
    </row>
    <row r="147" s="1" customFormat="1" ht="16.8" spans="1:53">
      <c r="A147" s="6"/>
      <c r="B147" s="6"/>
      <c r="C147" s="8">
        <v>8</v>
      </c>
      <c r="D147" s="9">
        <v>17.4628064516129</v>
      </c>
      <c r="E147" s="12">
        <f t="shared" si="152"/>
        <v>20.277</v>
      </c>
      <c r="F147" s="8" t="s">
        <v>109</v>
      </c>
      <c r="G147" s="6">
        <v>9</v>
      </c>
      <c r="H147" s="11">
        <f t="shared" si="135"/>
        <v>17.4628064516129</v>
      </c>
      <c r="I147" s="11">
        <f t="shared" si="136"/>
        <v>290.612806451613</v>
      </c>
      <c r="J147" s="11">
        <f t="shared" si="137"/>
        <v>0.148406800675916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1.08821895200711</v>
      </c>
      <c r="P147" s="11">
        <f t="shared" si="140"/>
        <v>0.161499093102273</v>
      </c>
      <c r="Q147" s="15">
        <f t="shared" si="141"/>
        <v>0.041989764206591</v>
      </c>
      <c r="R147" s="11">
        <f t="shared" si="142"/>
        <v>0.074022</v>
      </c>
      <c r="S147" s="16">
        <f t="shared" si="143"/>
        <v>0.567260600991475</v>
      </c>
      <c r="T147" s="3">
        <v>0.01</v>
      </c>
      <c r="U147" s="17">
        <f t="shared" si="144"/>
        <v>0.00567260600991475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0.0156226060099148</v>
      </c>
      <c r="AU147" s="24">
        <f t="shared" si="148"/>
        <v>28.47</v>
      </c>
      <c r="AV147" s="1">
        <f t="shared" si="149"/>
        <v>0.26</v>
      </c>
      <c r="AW147" s="2">
        <f t="shared" si="154"/>
        <v>2.36666666666667</v>
      </c>
      <c r="AX147" s="1">
        <f t="shared" si="150"/>
        <v>1833.69116353584</v>
      </c>
      <c r="AZ147" s="2">
        <f t="shared" si="155"/>
        <v>0.783333333333333</v>
      </c>
      <c r="BA147" s="1">
        <f t="shared" si="151"/>
        <v>606.925948494258</v>
      </c>
    </row>
    <row r="148" s="1" customFormat="1" ht="16.8" spans="1:53">
      <c r="A148" s="6"/>
      <c r="B148" s="6"/>
      <c r="C148" s="8">
        <v>9</v>
      </c>
      <c r="D148" s="9">
        <v>14.0902666666667</v>
      </c>
      <c r="E148" s="12">
        <f t="shared" si="152"/>
        <v>17.4628064516129</v>
      </c>
      <c r="F148" s="8" t="s">
        <v>109</v>
      </c>
      <c r="G148" s="6">
        <v>10</v>
      </c>
      <c r="H148" s="11">
        <f t="shared" si="135"/>
        <v>14.0902666666667</v>
      </c>
      <c r="I148" s="11">
        <f t="shared" si="136"/>
        <v>287.240266666667</v>
      </c>
      <c r="J148" s="11">
        <f t="shared" si="137"/>
        <v>0.100140750663517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1.21141985890483</v>
      </c>
      <c r="P148" s="11">
        <f t="shared" si="140"/>
        <v>0.121312494039422</v>
      </c>
      <c r="Q148" s="15">
        <f t="shared" si="141"/>
        <v>0.0315412484502498</v>
      </c>
      <c r="R148" s="11">
        <f t="shared" si="142"/>
        <v>0.074022</v>
      </c>
      <c r="S148" s="16">
        <f t="shared" si="143"/>
        <v>0.42610640688241</v>
      </c>
      <c r="T148" s="3">
        <v>0.01</v>
      </c>
      <c r="U148" s="17">
        <f t="shared" si="144"/>
        <v>0.0042610640688241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0.0097510640688241</v>
      </c>
      <c r="AU148" s="24">
        <f t="shared" si="148"/>
        <v>28.47</v>
      </c>
      <c r="AV148" s="1">
        <f t="shared" si="149"/>
        <v>0.26</v>
      </c>
      <c r="AW148" s="2">
        <f t="shared" si="154"/>
        <v>2.36666666666667</v>
      </c>
      <c r="AX148" s="1">
        <f t="shared" si="150"/>
        <v>1144.52351974613</v>
      </c>
      <c r="AZ148" s="2">
        <f t="shared" si="155"/>
        <v>0.783333333333333</v>
      </c>
      <c r="BA148" s="1">
        <f t="shared" si="151"/>
        <v>378.821164986394</v>
      </c>
    </row>
    <row r="149" s="1" customFormat="1" ht="16.8" spans="1:53">
      <c r="A149" s="6"/>
      <c r="B149" s="6"/>
      <c r="C149" s="8">
        <v>10</v>
      </c>
      <c r="D149" s="9">
        <v>5.26448387096774</v>
      </c>
      <c r="E149" s="12">
        <f t="shared" si="152"/>
        <v>14.0902666666667</v>
      </c>
      <c r="F149" s="8" t="s">
        <v>109</v>
      </c>
      <c r="G149" s="6">
        <v>11</v>
      </c>
      <c r="H149" s="11">
        <f t="shared" si="135"/>
        <v>5.26448387096774</v>
      </c>
      <c r="I149" s="11">
        <f t="shared" si="136"/>
        <v>278.414483870968</v>
      </c>
      <c r="J149" s="11">
        <f t="shared" si="137"/>
        <v>0.0341927548225874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1.03560199662214</v>
      </c>
      <c r="O149" s="11">
        <f t="shared" si="153"/>
        <v>0.339205368243271</v>
      </c>
      <c r="P149" s="11">
        <f t="shared" si="140"/>
        <v>0.0115983659908476</v>
      </c>
      <c r="Q149" s="15">
        <f t="shared" si="141"/>
        <v>0.00301557515762038</v>
      </c>
      <c r="R149" s="11">
        <f t="shared" si="142"/>
        <v>0.074022</v>
      </c>
      <c r="S149" s="16">
        <f t="shared" si="143"/>
        <v>0.0407389040774416</v>
      </c>
      <c r="T149" s="3">
        <v>0.01</v>
      </c>
      <c r="U149" s="17">
        <f t="shared" si="144"/>
        <v>0.000407389040774416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0.00589738904077442</v>
      </c>
      <c r="AU149" s="24">
        <f t="shared" si="148"/>
        <v>28.47</v>
      </c>
      <c r="AV149" s="1">
        <f t="shared" si="149"/>
        <v>0.26</v>
      </c>
      <c r="AW149" s="2">
        <f t="shared" si="154"/>
        <v>2.36666666666667</v>
      </c>
      <c r="AX149" s="1">
        <f t="shared" si="150"/>
        <v>692.201426902667</v>
      </c>
      <c r="AZ149" s="2">
        <f t="shared" si="155"/>
        <v>0.783333333333333</v>
      </c>
      <c r="BA149" s="1">
        <f t="shared" si="151"/>
        <v>229.108922988911</v>
      </c>
    </row>
    <row r="150" s="1" customFormat="1" ht="16.8" spans="1:54">
      <c r="A150" s="6"/>
      <c r="B150" s="6"/>
      <c r="C150" s="8">
        <v>11</v>
      </c>
      <c r="D150" s="9">
        <v>-3.69346666666667</v>
      </c>
      <c r="E150" s="12">
        <f t="shared" si="152"/>
        <v>5.26448387096774</v>
      </c>
      <c r="F150" s="8" t="s">
        <v>111</v>
      </c>
      <c r="G150" s="6">
        <v>12</v>
      </c>
      <c r="H150" s="11">
        <f t="shared" si="135"/>
        <v>-3.69346666666667</v>
      </c>
      <c r="I150" s="11">
        <f t="shared" si="136"/>
        <v>269.456533333333</v>
      </c>
      <c r="J150" s="11">
        <f t="shared" si="137"/>
        <v>0.0106907348575338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0.612307002252423</v>
      </c>
      <c r="P150" s="11">
        <f t="shared" si="140"/>
        <v>0.00654601181249201</v>
      </c>
      <c r="Q150" s="15">
        <f t="shared" si="141"/>
        <v>0.00170196307124792</v>
      </c>
      <c r="R150" s="11">
        <f t="shared" si="142"/>
        <v>0.074022</v>
      </c>
      <c r="S150" s="16">
        <f t="shared" si="143"/>
        <v>0.0229926653055567</v>
      </c>
      <c r="T150" s="3">
        <v>0.01</v>
      </c>
      <c r="U150" s="17">
        <f t="shared" si="144"/>
        <v>0.000229926653055567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0.00571992665305557</v>
      </c>
      <c r="AU150" s="24">
        <f t="shared" si="148"/>
        <v>28.47</v>
      </c>
      <c r="AV150" s="1">
        <f t="shared" si="149"/>
        <v>0.26</v>
      </c>
      <c r="AW150" s="2">
        <f t="shared" si="154"/>
        <v>2.36666666666667</v>
      </c>
      <c r="AX150" s="1">
        <f t="shared" si="150"/>
        <v>671.371917919755</v>
      </c>
      <c r="AY150" s="1">
        <f>SUM(AX139:AX150)</f>
        <v>12334.056995221</v>
      </c>
      <c r="AZ150" s="2">
        <f t="shared" si="155"/>
        <v>0.783333333333333</v>
      </c>
      <c r="BA150" s="1">
        <f t="shared" si="151"/>
        <v>222.214648888933</v>
      </c>
      <c r="BB150" s="1">
        <f>SUM(BA139:BA150)</f>
        <v>4082.39914630554</v>
      </c>
    </row>
    <row r="151" s="1" customFormat="1" ht="16.8" spans="1:46">
      <c r="A151" s="6"/>
      <c r="B151" s="6"/>
      <c r="C151" s="8">
        <v>12</v>
      </c>
      <c r="D151" s="9">
        <v>-7.44370967741935</v>
      </c>
      <c r="E151" s="12">
        <f t="shared" si="152"/>
        <v>-3.69346666666667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7" t="s">
        <v>51</v>
      </c>
      <c r="B153" s="7"/>
      <c r="C153" s="8" t="s">
        <v>87</v>
      </c>
      <c r="D153" s="8" t="s">
        <v>88</v>
      </c>
      <c r="E153" s="8" t="s">
        <v>89</v>
      </c>
      <c r="F153" s="8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ht="16.8" spans="1:52">
      <c r="A154" s="6" t="s">
        <v>107</v>
      </c>
      <c r="B154" s="6">
        <f>F13</f>
        <v>910.8575</v>
      </c>
      <c r="C154" s="8" t="s">
        <v>108</v>
      </c>
      <c r="D154" s="9">
        <v>-10.3272903225806</v>
      </c>
      <c r="E154" s="8"/>
      <c r="F154" s="8"/>
      <c r="G154" s="6">
        <v>1</v>
      </c>
      <c r="H154" s="11">
        <f t="shared" ref="H154:H165" si="156">E155</f>
        <v>-10.3272903225806</v>
      </c>
      <c r="I154" s="11">
        <f t="shared" ref="I154:I165" si="157">H154+273.15</f>
        <v>262.822709677419</v>
      </c>
      <c r="J154" s="11">
        <f t="shared" ref="J154:J165" si="158">EXP(($C$18*(I154-$C$16))/($C$19*I154*$C$16))</f>
        <v>0.00429438199285477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0.00325964170504727</v>
      </c>
      <c r="Q154" s="15">
        <f t="shared" ref="Q154:Q165" si="162">P154*$B$156</f>
        <v>0.000684524758059926</v>
      </c>
      <c r="R154" s="11">
        <f t="shared" ref="R154:R165" si="163">L154*$B$156</f>
        <v>0.1594000625</v>
      </c>
      <c r="S154" s="16">
        <f t="shared" ref="S154:S165" si="164">Q154/R154</f>
        <v>0.00429438199285478</v>
      </c>
      <c r="T154" s="3">
        <v>0.01</v>
      </c>
      <c r="U154" s="17">
        <f t="shared" ref="U154:U165" si="165">S154*T154</f>
        <v>4.29438199285478e-5</v>
      </c>
      <c r="V154" s="16"/>
      <c r="W154" s="3"/>
      <c r="X154" s="3"/>
      <c r="Y154" s="18"/>
      <c r="Z154" s="3"/>
      <c r="AA154" s="19"/>
      <c r="AB154" s="3"/>
      <c r="AC154" s="3"/>
      <c r="AD154" s="3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0.00553294381992855</v>
      </c>
      <c r="AU154" s="24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0.316666666666667</v>
      </c>
      <c r="AX154" s="1">
        <f t="shared" ref="AX154:AX165" si="172">AW154*10000*AV154*0.67*AU154*AT154</f>
        <v>187.120729161371</v>
      </c>
      <c r="AZ154" s="2"/>
    </row>
    <row r="155" s="1" customFormat="1" ht="16.8" spans="1:52">
      <c r="A155" s="6" t="s">
        <v>110</v>
      </c>
      <c r="B155" s="6">
        <v>1</v>
      </c>
      <c r="C155" s="8">
        <v>1</v>
      </c>
      <c r="D155" s="9">
        <v>-9.84477419354839</v>
      </c>
      <c r="E155" s="12">
        <f t="shared" ref="E155:E166" si="173">D154</f>
        <v>-10.3272903225806</v>
      </c>
      <c r="F155" s="8" t="s">
        <v>109</v>
      </c>
      <c r="G155" s="6">
        <v>2</v>
      </c>
      <c r="H155" s="11">
        <f t="shared" si="156"/>
        <v>-9.84477419354839</v>
      </c>
      <c r="I155" s="11">
        <f t="shared" si="157"/>
        <v>263.305225806452</v>
      </c>
      <c r="J155" s="11">
        <f t="shared" si="158"/>
        <v>0.00459605149900522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1.51483619162829</v>
      </c>
      <c r="P155" s="11">
        <f t="shared" si="161"/>
        <v>0.00696226514928054</v>
      </c>
      <c r="Q155" s="15">
        <f t="shared" si="162"/>
        <v>0.00146207568134891</v>
      </c>
      <c r="R155" s="11">
        <f t="shared" si="163"/>
        <v>0.1594000625</v>
      </c>
      <c r="S155" s="16">
        <f t="shared" si="164"/>
        <v>0.00917236579721488</v>
      </c>
      <c r="T155" s="3">
        <v>0.01</v>
      </c>
      <c r="U155" s="17">
        <f t="shared" si="165"/>
        <v>9.17236579721488e-5</v>
      </c>
      <c r="V155" s="16"/>
      <c r="W155" s="3"/>
      <c r="X155" s="3"/>
      <c r="Y155" s="18"/>
      <c r="Z155" s="3"/>
      <c r="AA155" s="19"/>
      <c r="AB155" s="3"/>
      <c r="AC155" s="3"/>
      <c r="AD155" s="3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0.00558172365797215</v>
      </c>
      <c r="AU155" s="24">
        <f t="shared" si="169"/>
        <v>75.9047916666667</v>
      </c>
      <c r="AV155" s="1">
        <f t="shared" si="170"/>
        <v>0.21</v>
      </c>
      <c r="AW155" s="2">
        <f t="shared" si="171"/>
        <v>0.316666666666667</v>
      </c>
      <c r="AX155" s="1">
        <f t="shared" si="172"/>
        <v>188.77043303695</v>
      </c>
      <c r="AZ155" s="2"/>
    </row>
    <row r="156" s="1" customFormat="1" ht="16.8" spans="1:52">
      <c r="A156" s="6" t="s">
        <v>72</v>
      </c>
      <c r="B156" s="6">
        <f>G13</f>
        <v>0.21</v>
      </c>
      <c r="C156" s="8">
        <v>2</v>
      </c>
      <c r="D156" s="9">
        <v>-1.96867857142857</v>
      </c>
      <c r="E156" s="12">
        <f t="shared" si="173"/>
        <v>-9.84477419354839</v>
      </c>
      <c r="F156" s="8" t="s">
        <v>109</v>
      </c>
      <c r="G156" s="6">
        <v>3</v>
      </c>
      <c r="H156" s="11">
        <f t="shared" si="156"/>
        <v>-1.96867857142857</v>
      </c>
      <c r="I156" s="11">
        <f t="shared" si="157"/>
        <v>271.181321428571</v>
      </c>
      <c r="J156" s="11">
        <f t="shared" si="158"/>
        <v>0.0134530454585545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2.26692184314567</v>
      </c>
      <c r="P156" s="11">
        <f t="shared" si="161"/>
        <v>0.0304970026068289</v>
      </c>
      <c r="Q156" s="15">
        <f t="shared" si="162"/>
        <v>0.00640437054743407</v>
      </c>
      <c r="R156" s="11">
        <f t="shared" si="163"/>
        <v>0.1594000625</v>
      </c>
      <c r="S156" s="16">
        <f t="shared" si="164"/>
        <v>0.0401779676054648</v>
      </c>
      <c r="T156" s="3">
        <v>0.01</v>
      </c>
      <c r="U156" s="17">
        <f t="shared" si="165"/>
        <v>0.000401779676054648</v>
      </c>
      <c r="V156" s="16"/>
      <c r="W156" s="3"/>
      <c r="X156" s="3"/>
      <c r="Y156" s="18"/>
      <c r="Z156" s="3"/>
      <c r="AA156" s="19"/>
      <c r="AB156" s="3"/>
      <c r="AC156" s="3"/>
      <c r="AD156" s="3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0.00589177967605465</v>
      </c>
      <c r="AU156" s="24">
        <f t="shared" si="169"/>
        <v>75.9047916666667</v>
      </c>
      <c r="AV156" s="1">
        <f t="shared" si="170"/>
        <v>0.21</v>
      </c>
      <c r="AW156" s="2">
        <f t="shared" si="171"/>
        <v>0.316666666666667</v>
      </c>
      <c r="AX156" s="1">
        <f t="shared" si="172"/>
        <v>199.25633531116</v>
      </c>
      <c r="AZ156" s="2"/>
    </row>
    <row r="157" s="1" customFormat="1" ht="16.8" spans="1:52">
      <c r="A157" s="6"/>
      <c r="B157" s="6"/>
      <c r="C157" s="8">
        <v>3</v>
      </c>
      <c r="D157" s="9">
        <v>3.02958064516129</v>
      </c>
      <c r="E157" s="12">
        <f t="shared" si="173"/>
        <v>-1.96867857142857</v>
      </c>
      <c r="F157" s="8" t="s">
        <v>109</v>
      </c>
      <c r="G157" s="6">
        <v>4</v>
      </c>
      <c r="H157" s="11">
        <f t="shared" si="156"/>
        <v>3.02958064516129</v>
      </c>
      <c r="I157" s="11">
        <f t="shared" si="157"/>
        <v>276.179580645161</v>
      </c>
      <c r="J157" s="11">
        <f t="shared" si="158"/>
        <v>0.0257648391078078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2.99547275720551</v>
      </c>
      <c r="P157" s="11">
        <f t="shared" si="161"/>
        <v>0.0771778736412215</v>
      </c>
      <c r="Q157" s="15">
        <f t="shared" si="162"/>
        <v>0.0162073534646565</v>
      </c>
      <c r="R157" s="11">
        <f t="shared" si="163"/>
        <v>0.1594000625</v>
      </c>
      <c r="S157" s="16">
        <f t="shared" si="164"/>
        <v>0.101677208970081</v>
      </c>
      <c r="T157" s="3">
        <v>0.01</v>
      </c>
      <c r="U157" s="17">
        <f t="shared" si="165"/>
        <v>0.00101677208970081</v>
      </c>
      <c r="V157" s="16"/>
      <c r="W157" s="3"/>
      <c r="X157" s="3"/>
      <c r="Y157" s="18"/>
      <c r="Z157" s="3"/>
      <c r="AA157" s="19"/>
      <c r="AB157" s="3"/>
      <c r="AC157" s="3"/>
      <c r="AD157" s="3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0.00650677208970081</v>
      </c>
      <c r="AU157" s="24">
        <f t="shared" si="169"/>
        <v>75.9047916666667</v>
      </c>
      <c r="AV157" s="1">
        <f t="shared" si="170"/>
        <v>0.21</v>
      </c>
      <c r="AW157" s="2">
        <f t="shared" si="171"/>
        <v>0.316666666666667</v>
      </c>
      <c r="AX157" s="1">
        <f t="shared" si="172"/>
        <v>220.054997400534</v>
      </c>
      <c r="AZ157" s="2"/>
    </row>
    <row r="158" s="1" customFormat="1" ht="16.8" spans="1:52">
      <c r="A158" s="6"/>
      <c r="B158" s="6"/>
      <c r="C158" s="8">
        <v>4</v>
      </c>
      <c r="D158" s="9">
        <v>6.0351</v>
      </c>
      <c r="E158" s="12">
        <f t="shared" si="173"/>
        <v>3.02958064516129</v>
      </c>
      <c r="F158" s="8" t="s">
        <v>109</v>
      </c>
      <c r="G158" s="6">
        <v>5</v>
      </c>
      <c r="H158" s="11">
        <f t="shared" si="156"/>
        <v>6.0351</v>
      </c>
      <c r="I158" s="11">
        <f t="shared" si="157"/>
        <v>279.1851</v>
      </c>
      <c r="J158" s="11">
        <f t="shared" si="158"/>
        <v>0.0376580009212585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2.77238013938608</v>
      </c>
      <c r="O158" s="11">
        <f t="shared" si="174"/>
        <v>0.904962660844881</v>
      </c>
      <c r="P158" s="11">
        <f t="shared" si="161"/>
        <v>0.0340790847158011</v>
      </c>
      <c r="Q158" s="15">
        <f t="shared" si="162"/>
        <v>0.00715660779031823</v>
      </c>
      <c r="R158" s="11">
        <f t="shared" si="163"/>
        <v>0.1594000625</v>
      </c>
      <c r="S158" s="16">
        <f t="shared" si="164"/>
        <v>0.0448971454469676</v>
      </c>
      <c r="T158" s="3">
        <v>0.01</v>
      </c>
      <c r="U158" s="17">
        <f t="shared" si="165"/>
        <v>0.000448971454469676</v>
      </c>
      <c r="V158" s="16"/>
      <c r="W158" s="3"/>
      <c r="X158" s="3"/>
      <c r="Y158" s="18"/>
      <c r="Z158" s="3"/>
      <c r="AA158" s="19"/>
      <c r="AB158" s="3"/>
      <c r="AC158" s="3"/>
      <c r="AD158" s="3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0.00593897145446968</v>
      </c>
      <c r="AU158" s="24">
        <f t="shared" si="169"/>
        <v>75.9047916666667</v>
      </c>
      <c r="AV158" s="1">
        <f t="shared" si="170"/>
        <v>0.21</v>
      </c>
      <c r="AW158" s="2">
        <f t="shared" si="171"/>
        <v>0.316666666666667</v>
      </c>
      <c r="AX158" s="1">
        <f t="shared" si="172"/>
        <v>200.852331994813</v>
      </c>
      <c r="AZ158" s="2"/>
    </row>
    <row r="159" s="1" customFormat="1" ht="16.8" spans="1:52">
      <c r="A159" s="6"/>
      <c r="B159" s="6"/>
      <c r="C159" s="8">
        <v>5</v>
      </c>
      <c r="D159" s="9">
        <v>12.7400322580645</v>
      </c>
      <c r="E159" s="12">
        <f t="shared" si="173"/>
        <v>6.0351</v>
      </c>
      <c r="F159" s="8" t="s">
        <v>111</v>
      </c>
      <c r="G159" s="6">
        <v>6</v>
      </c>
      <c r="H159" s="11">
        <f t="shared" si="156"/>
        <v>12.7400322580645</v>
      </c>
      <c r="I159" s="11">
        <f t="shared" si="157"/>
        <v>285.890032258064</v>
      </c>
      <c r="J159" s="11">
        <f t="shared" si="158"/>
        <v>0.0853261232387744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1.62993149279575</v>
      </c>
      <c r="P159" s="11">
        <f t="shared" si="161"/>
        <v>0.13907573542505</v>
      </c>
      <c r="Q159" s="15">
        <f t="shared" si="162"/>
        <v>0.0292059044392604</v>
      </c>
      <c r="R159" s="11">
        <f t="shared" si="163"/>
        <v>0.1594000625</v>
      </c>
      <c r="S159" s="16">
        <f t="shared" si="164"/>
        <v>0.183223920876822</v>
      </c>
      <c r="T159" s="3">
        <v>0.01</v>
      </c>
      <c r="U159" s="17">
        <f t="shared" si="165"/>
        <v>0.00183223920876822</v>
      </c>
      <c r="V159" s="16"/>
      <c r="W159" s="3"/>
      <c r="X159" s="3"/>
      <c r="Y159" s="18"/>
      <c r="Z159" s="3"/>
      <c r="AA159" s="19"/>
      <c r="AB159" s="3"/>
      <c r="AC159" s="3"/>
      <c r="AD159" s="3"/>
      <c r="AE159" s="16">
        <v>0.001</v>
      </c>
      <c r="AF159" s="3">
        <v>0.49</v>
      </c>
      <c r="AG159" s="17">
        <f t="shared" si="166"/>
        <v>0.00049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</v>
      </c>
      <c r="AR159" s="3">
        <v>0.5</v>
      </c>
      <c r="AS159" s="3">
        <f t="shared" si="167"/>
        <v>0.005</v>
      </c>
      <c r="AT159" s="2">
        <f t="shared" si="168"/>
        <v>0.00732223920876822</v>
      </c>
      <c r="AU159" s="24">
        <f t="shared" si="169"/>
        <v>75.9047916666667</v>
      </c>
      <c r="AV159" s="1">
        <f t="shared" si="170"/>
        <v>0.21</v>
      </c>
      <c r="AW159" s="2">
        <f t="shared" si="171"/>
        <v>0.316666666666667</v>
      </c>
      <c r="AX159" s="1">
        <f t="shared" si="172"/>
        <v>247.633589718319</v>
      </c>
      <c r="AZ159" s="2"/>
    </row>
    <row r="160" s="1" customFormat="1" ht="16.8" spans="1:52">
      <c r="A160" s="6"/>
      <c r="B160" s="6"/>
      <c r="C160" s="8">
        <v>6</v>
      </c>
      <c r="D160" s="9">
        <v>16.9704</v>
      </c>
      <c r="E160" s="12">
        <f t="shared" si="173"/>
        <v>12.7400322580645</v>
      </c>
      <c r="F160" s="8" t="s">
        <v>109</v>
      </c>
      <c r="G160" s="6">
        <v>7</v>
      </c>
      <c r="H160" s="11">
        <f t="shared" si="156"/>
        <v>16.9704</v>
      </c>
      <c r="I160" s="11">
        <f t="shared" si="157"/>
        <v>290.1204</v>
      </c>
      <c r="J160" s="11">
        <f t="shared" si="158"/>
        <v>0.14020308348761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2.24990367403736</v>
      </c>
      <c r="P160" s="11">
        <f t="shared" si="161"/>
        <v>0.315443432650141</v>
      </c>
      <c r="Q160" s="15">
        <f t="shared" si="162"/>
        <v>0.0662431208565296</v>
      </c>
      <c r="R160" s="11">
        <f t="shared" si="163"/>
        <v>0.1594000625</v>
      </c>
      <c r="S160" s="16">
        <f t="shared" si="164"/>
        <v>0.415577759616811</v>
      </c>
      <c r="T160" s="3">
        <v>0.01</v>
      </c>
      <c r="U160" s="17">
        <f t="shared" si="165"/>
        <v>0.00415577759616811</v>
      </c>
      <c r="V160" s="16"/>
      <c r="W160" s="3"/>
      <c r="X160" s="3"/>
      <c r="Y160" s="18"/>
      <c r="Z160" s="3"/>
      <c r="AA160" s="19"/>
      <c r="AB160" s="3"/>
      <c r="AC160" s="3"/>
      <c r="AD160" s="3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0.0141057775961681</v>
      </c>
      <c r="AU160" s="24">
        <f t="shared" si="169"/>
        <v>75.9047916666667</v>
      </c>
      <c r="AV160" s="1">
        <f t="shared" si="170"/>
        <v>0.21</v>
      </c>
      <c r="AW160" s="2">
        <f t="shared" si="171"/>
        <v>0.316666666666667</v>
      </c>
      <c r="AX160" s="1">
        <f t="shared" si="172"/>
        <v>477.04865169175</v>
      </c>
      <c r="AZ160" s="2"/>
    </row>
    <row r="161" s="1" customFormat="1" ht="16.8" spans="1:52">
      <c r="A161" s="6"/>
      <c r="B161" s="6"/>
      <c r="C161" s="8">
        <v>7</v>
      </c>
      <c r="D161" s="9">
        <v>20.277</v>
      </c>
      <c r="E161" s="12">
        <f t="shared" si="173"/>
        <v>16.9704</v>
      </c>
      <c r="F161" s="8" t="s">
        <v>109</v>
      </c>
      <c r="G161" s="6">
        <v>8</v>
      </c>
      <c r="H161" s="11">
        <f t="shared" si="156"/>
        <v>20.277</v>
      </c>
      <c r="I161" s="11">
        <f t="shared" si="157"/>
        <v>293.427</v>
      </c>
      <c r="J161" s="11">
        <f t="shared" si="158"/>
        <v>0.204647675286523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2.69350815805389</v>
      </c>
      <c r="P161" s="11">
        <f t="shared" si="161"/>
        <v>0.551220182911014</v>
      </c>
      <c r="Q161" s="15">
        <f t="shared" si="162"/>
        <v>0.115756238411313</v>
      </c>
      <c r="R161" s="11">
        <f t="shared" si="163"/>
        <v>0.1594000625</v>
      </c>
      <c r="S161" s="16">
        <f t="shared" si="164"/>
        <v>0.726199454352868</v>
      </c>
      <c r="T161" s="3">
        <v>0.01</v>
      </c>
      <c r="U161" s="17">
        <f t="shared" si="165"/>
        <v>0.00726199454352868</v>
      </c>
      <c r="V161" s="16"/>
      <c r="W161" s="3"/>
      <c r="X161" s="3"/>
      <c r="Y161" s="18"/>
      <c r="Z161" s="3"/>
      <c r="AA161" s="19"/>
      <c r="AB161" s="3"/>
      <c r="AC161" s="3"/>
      <c r="AD161" s="3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0.0172119945435287</v>
      </c>
      <c r="AU161" s="24">
        <f t="shared" si="169"/>
        <v>75.9047916666667</v>
      </c>
      <c r="AV161" s="1">
        <f t="shared" si="170"/>
        <v>0.21</v>
      </c>
      <c r="AW161" s="2">
        <f t="shared" si="171"/>
        <v>0.316666666666667</v>
      </c>
      <c r="AX161" s="1">
        <f t="shared" si="172"/>
        <v>582.098982770482</v>
      </c>
      <c r="AZ161" s="2"/>
    </row>
    <row r="162" s="1" customFormat="1" ht="16.8" spans="1:52">
      <c r="A162" s="6"/>
      <c r="B162" s="6"/>
      <c r="C162" s="8">
        <v>8</v>
      </c>
      <c r="D162" s="9">
        <v>17.4628064516129</v>
      </c>
      <c r="E162" s="12">
        <f t="shared" si="173"/>
        <v>20.277</v>
      </c>
      <c r="F162" s="8" t="s">
        <v>109</v>
      </c>
      <c r="G162" s="6">
        <v>9</v>
      </c>
      <c r="H162" s="11">
        <f t="shared" si="156"/>
        <v>17.4628064516129</v>
      </c>
      <c r="I162" s="11">
        <f t="shared" si="157"/>
        <v>290.612806451613</v>
      </c>
      <c r="J162" s="11">
        <f t="shared" si="158"/>
        <v>0.148406800675916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2.90133589180954</v>
      </c>
      <c r="P162" s="11">
        <f t="shared" si="161"/>
        <v>0.430577977389661</v>
      </c>
      <c r="Q162" s="15">
        <f t="shared" si="162"/>
        <v>0.0904213752518288</v>
      </c>
      <c r="R162" s="11">
        <f t="shared" si="163"/>
        <v>0.1594000625</v>
      </c>
      <c r="S162" s="16">
        <f t="shared" si="164"/>
        <v>0.567260600991476</v>
      </c>
      <c r="T162" s="3">
        <v>0.01</v>
      </c>
      <c r="U162" s="17">
        <f t="shared" si="165"/>
        <v>0.00567260600991476</v>
      </c>
      <c r="V162" s="16"/>
      <c r="W162" s="3"/>
      <c r="X162" s="3"/>
      <c r="Y162" s="18"/>
      <c r="Z162" s="3"/>
      <c r="AA162" s="19"/>
      <c r="AB162" s="3"/>
      <c r="AC162" s="3"/>
      <c r="AD162" s="3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0.0156226060099148</v>
      </c>
      <c r="AU162" s="24">
        <f t="shared" si="169"/>
        <v>75.9047916666667</v>
      </c>
      <c r="AV162" s="1">
        <f t="shared" si="170"/>
        <v>0.21</v>
      </c>
      <c r="AW162" s="2">
        <f t="shared" si="171"/>
        <v>0.316666666666667</v>
      </c>
      <c r="AX162" s="1">
        <f t="shared" si="172"/>
        <v>528.346848100443</v>
      </c>
      <c r="AZ162" s="2"/>
    </row>
    <row r="163" s="1" customFormat="1" ht="16.8" spans="1:52">
      <c r="A163" s="6"/>
      <c r="B163" s="6"/>
      <c r="C163" s="8">
        <v>9</v>
      </c>
      <c r="D163" s="9">
        <v>14.0902666666667</v>
      </c>
      <c r="E163" s="12">
        <f t="shared" si="173"/>
        <v>17.4628064516129</v>
      </c>
      <c r="F163" s="8" t="s">
        <v>109</v>
      </c>
      <c r="G163" s="6">
        <v>10</v>
      </c>
      <c r="H163" s="11">
        <f t="shared" si="156"/>
        <v>14.0902666666667</v>
      </c>
      <c r="I163" s="11">
        <f t="shared" si="157"/>
        <v>287.240266666667</v>
      </c>
      <c r="J163" s="11">
        <f t="shared" si="158"/>
        <v>0.100140750663517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3.22980583108655</v>
      </c>
      <c r="P163" s="11">
        <f t="shared" si="161"/>
        <v>0.323435180422413</v>
      </c>
      <c r="Q163" s="15">
        <f t="shared" si="162"/>
        <v>0.0679213878887067</v>
      </c>
      <c r="R163" s="11">
        <f t="shared" si="163"/>
        <v>0.1594000625</v>
      </c>
      <c r="S163" s="16">
        <f t="shared" si="164"/>
        <v>0.426106406882411</v>
      </c>
      <c r="T163" s="3">
        <v>0.01</v>
      </c>
      <c r="U163" s="17">
        <f t="shared" si="165"/>
        <v>0.00426106406882411</v>
      </c>
      <c r="V163" s="16"/>
      <c r="W163" s="3"/>
      <c r="X163" s="3"/>
      <c r="Y163" s="18"/>
      <c r="Z163" s="3"/>
      <c r="AA163" s="19"/>
      <c r="AB163" s="3"/>
      <c r="AC163" s="3"/>
      <c r="AD163" s="3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0.00975106406882411</v>
      </c>
      <c r="AU163" s="24">
        <f t="shared" si="169"/>
        <v>75.9047916666667</v>
      </c>
      <c r="AV163" s="1">
        <f t="shared" si="170"/>
        <v>0.21</v>
      </c>
      <c r="AW163" s="2">
        <f t="shared" si="171"/>
        <v>0.316666666666667</v>
      </c>
      <c r="AX163" s="1">
        <f t="shared" si="172"/>
        <v>329.774940436894</v>
      </c>
      <c r="AZ163" s="2"/>
    </row>
    <row r="164" s="1" customFormat="1" ht="16.8" spans="1:52">
      <c r="A164" s="6"/>
      <c r="B164" s="6"/>
      <c r="C164" s="8">
        <v>10</v>
      </c>
      <c r="D164" s="9">
        <v>5.26448387096774</v>
      </c>
      <c r="E164" s="12">
        <f t="shared" si="173"/>
        <v>14.0902666666667</v>
      </c>
      <c r="F164" s="8" t="s">
        <v>109</v>
      </c>
      <c r="G164" s="6">
        <v>11</v>
      </c>
      <c r="H164" s="11">
        <f t="shared" si="156"/>
        <v>5.26448387096774</v>
      </c>
      <c r="I164" s="11">
        <f t="shared" si="157"/>
        <v>278.414483870968</v>
      </c>
      <c r="J164" s="11">
        <f t="shared" si="158"/>
        <v>0.0341927548225874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2.76105211813093</v>
      </c>
      <c r="O164" s="11">
        <f t="shared" si="174"/>
        <v>0.904366449199874</v>
      </c>
      <c r="P164" s="11">
        <f t="shared" si="161"/>
        <v>0.0309227802672653</v>
      </c>
      <c r="Q164" s="15">
        <f t="shared" si="162"/>
        <v>0.0064937838561257</v>
      </c>
      <c r="R164" s="11">
        <f t="shared" si="163"/>
        <v>0.1594000625</v>
      </c>
      <c r="S164" s="16">
        <f t="shared" si="164"/>
        <v>0.0407389040774417</v>
      </c>
      <c r="T164" s="3">
        <v>0.01</v>
      </c>
      <c r="U164" s="17">
        <f t="shared" si="165"/>
        <v>0.000407389040774417</v>
      </c>
      <c r="V164" s="16"/>
      <c r="W164" s="3"/>
      <c r="X164" s="3"/>
      <c r="Y164" s="18"/>
      <c r="Z164" s="3"/>
      <c r="AA164" s="19"/>
      <c r="AB164" s="3"/>
      <c r="AC164" s="3"/>
      <c r="AD164" s="3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0.00589738904077442</v>
      </c>
      <c r="AU164" s="24">
        <f t="shared" si="169"/>
        <v>75.9047916666667</v>
      </c>
      <c r="AV164" s="1">
        <f t="shared" si="170"/>
        <v>0.21</v>
      </c>
      <c r="AW164" s="2">
        <f t="shared" si="171"/>
        <v>0.316666666666667</v>
      </c>
      <c r="AX164" s="1">
        <f t="shared" si="172"/>
        <v>199.446040547768</v>
      </c>
      <c r="AZ164" s="2"/>
    </row>
    <row r="165" s="1" customFormat="1" ht="16.8" spans="1:52">
      <c r="A165" s="6"/>
      <c r="B165" s="6"/>
      <c r="C165" s="8">
        <v>11</v>
      </c>
      <c r="D165" s="9">
        <v>-3.69346666666667</v>
      </c>
      <c r="E165" s="12">
        <f t="shared" si="173"/>
        <v>5.26448387096774</v>
      </c>
      <c r="F165" s="8" t="s">
        <v>111</v>
      </c>
      <c r="G165" s="6">
        <v>12</v>
      </c>
      <c r="H165" s="11">
        <f t="shared" si="156"/>
        <v>-3.69346666666667</v>
      </c>
      <c r="I165" s="11">
        <f t="shared" si="157"/>
        <v>269.456533333333</v>
      </c>
      <c r="J165" s="11">
        <f t="shared" si="158"/>
        <v>0.0106907348575338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1.63249158559928</v>
      </c>
      <c r="P165" s="11">
        <f t="shared" si="161"/>
        <v>0.0174525346987968</v>
      </c>
      <c r="Q165" s="15">
        <f t="shared" si="162"/>
        <v>0.00366503228674733</v>
      </c>
      <c r="R165" s="11">
        <f t="shared" si="163"/>
        <v>0.1594000625</v>
      </c>
      <c r="S165" s="16">
        <f t="shared" si="164"/>
        <v>0.0229926653055568</v>
      </c>
      <c r="T165" s="3">
        <v>0.01</v>
      </c>
      <c r="U165" s="17">
        <f t="shared" si="165"/>
        <v>0.000229926653055568</v>
      </c>
      <c r="V165" s="16"/>
      <c r="W165" s="3"/>
      <c r="X165" s="3"/>
      <c r="Y165" s="18"/>
      <c r="Z165" s="3"/>
      <c r="AA165" s="19"/>
      <c r="AB165" s="3"/>
      <c r="AC165" s="3"/>
      <c r="AD165" s="3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0.00571992665305557</v>
      </c>
      <c r="AU165" s="24">
        <f t="shared" si="169"/>
        <v>75.9047916666667</v>
      </c>
      <c r="AV165" s="1">
        <f t="shared" si="170"/>
        <v>0.21</v>
      </c>
      <c r="AW165" s="2">
        <f t="shared" si="171"/>
        <v>0.316666666666667</v>
      </c>
      <c r="AX165" s="1">
        <f t="shared" si="172"/>
        <v>193.444372634737</v>
      </c>
      <c r="AY165" s="1">
        <f>SUM(AX154:AX165)</f>
        <v>3553.84825280522</v>
      </c>
      <c r="AZ165" s="2"/>
    </row>
    <row r="166" s="1" customFormat="1" ht="16.8" spans="1:46">
      <c r="A166" s="6"/>
      <c r="B166" s="6"/>
      <c r="C166" s="8">
        <v>12</v>
      </c>
      <c r="D166" s="9">
        <v>-7.44370967741935</v>
      </c>
      <c r="E166" s="12">
        <f t="shared" si="173"/>
        <v>-3.69346666666667</v>
      </c>
      <c r="F166" s="8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selection activeCell="I21" sqref="I21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11.4423076923077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5.663461538461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ht="16.8" spans="1:46">
      <c r="A3" s="4"/>
      <c r="B3" s="5" t="s">
        <v>41</v>
      </c>
      <c r="C3" s="3"/>
      <c r="D3" s="3"/>
      <c r="E3" s="3">
        <v>1100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ht="16.8" spans="1:46">
      <c r="A4" s="4"/>
      <c r="B4" s="5" t="s">
        <v>42</v>
      </c>
      <c r="C4" s="3"/>
      <c r="D4" s="3"/>
      <c r="E4" s="3">
        <v>13.5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ht="16.8" spans="1:46">
      <c r="A5" s="4"/>
      <c r="B5" s="5" t="s">
        <v>43</v>
      </c>
      <c r="C5" s="3"/>
      <c r="D5" s="3"/>
      <c r="E5" s="3">
        <v>1.6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ht="16.8" spans="1:46">
      <c r="A7" s="4"/>
      <c r="B7" s="5" t="s">
        <v>45</v>
      </c>
      <c r="C7" s="3"/>
      <c r="D7" s="3"/>
      <c r="E7" s="3">
        <v>20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ht="16.8" spans="1:46">
      <c r="A8" s="4"/>
      <c r="B8" s="5" t="s">
        <v>46</v>
      </c>
      <c r="C8" s="3"/>
      <c r="D8" s="3"/>
      <c r="E8" s="3">
        <v>1870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ht="16.8" spans="1:46">
      <c r="A9" s="4" t="s">
        <v>47</v>
      </c>
      <c r="B9" s="5"/>
      <c r="C9" s="3"/>
      <c r="D9" s="3"/>
      <c r="E9" s="3">
        <v>90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ht="16.8" spans="1:46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ht="16.8" spans="1:46">
      <c r="A11" s="4" t="s">
        <v>49</v>
      </c>
      <c r="B11" s="5"/>
      <c r="C11" s="3"/>
      <c r="D11" s="3"/>
      <c r="E11" s="3">
        <v>1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ht="16.8" spans="1:46">
      <c r="A12" s="4" t="s">
        <v>50</v>
      </c>
      <c r="B12" s="5"/>
      <c r="C12" s="3"/>
      <c r="D12" s="3"/>
      <c r="E12" s="3">
        <v>0.7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ht="16.8" spans="1:46">
      <c r="A13" s="4" t="s">
        <v>51</v>
      </c>
      <c r="B13" s="5"/>
      <c r="C13" s="3"/>
      <c r="D13" s="3"/>
      <c r="E13" s="3">
        <v>1.5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ht="16.8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AV40+AV55+AV71+AV87+AV102+BB118+AY134+AY150+BB150+AY165+AG118</f>
        <v>5378403.376548</v>
      </c>
      <c r="J16" s="10" t="s">
        <v>35</v>
      </c>
      <c r="K16" s="10">
        <f>I16/(10000*1000)</f>
        <v>0.5378403376548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-13.7395483870968</v>
      </c>
      <c r="E29" s="8"/>
      <c r="F29" s="8"/>
      <c r="G29" s="6">
        <v>1</v>
      </c>
      <c r="H29" s="11">
        <f t="shared" ref="H29:H40" si="0">E30</f>
        <v>-13.7395483870968</v>
      </c>
      <c r="I29" s="11">
        <f t="shared" ref="I29:I40" si="1">H29+273.15</f>
        <v>259.410451612903</v>
      </c>
      <c r="J29" s="11">
        <f t="shared" ref="J29:J40" si="2">EXP(($C$18*(I29-$C$16))/($C$19*I29*$C$16))</f>
        <v>0.00263793249731163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0.00262054412560019</v>
      </c>
      <c r="Q29" s="15">
        <f t="shared" ref="Q29:Q40" si="6">P29*$B$31</f>
        <v>0.000340670736328024</v>
      </c>
      <c r="R29" s="11">
        <f t="shared" ref="R29:R40" si="7">L29*$B$31</f>
        <v>0.129143083333333</v>
      </c>
      <c r="S29" s="16">
        <f t="shared" ref="S29:S40" si="8">Q29/R29</f>
        <v>0.00263793249731164</v>
      </c>
      <c r="T29" s="3">
        <v>0.01</v>
      </c>
      <c r="U29" s="17">
        <f t="shared" ref="U29:U40" si="9">S29*T29</f>
        <v>2.63793249731164e-5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0.0219263793249731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1.125</v>
      </c>
      <c r="AU29" s="1">
        <f t="shared" ref="AU29:AU40" si="17">AT29*10000*AS29*0.67*AR29*AQ29</f>
        <v>2134.34882514382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-14.2835161290323</v>
      </c>
      <c r="E30" s="12">
        <f t="shared" ref="E30:E41" si="18">D29</f>
        <v>-13.7395483870968</v>
      </c>
      <c r="F30" s="8" t="s">
        <v>109</v>
      </c>
      <c r="G30" s="6">
        <v>2</v>
      </c>
      <c r="H30" s="11">
        <f t="shared" si="0"/>
        <v>-14.2835161290323</v>
      </c>
      <c r="I30" s="11">
        <f t="shared" si="1"/>
        <v>258.866483870968</v>
      </c>
      <c r="J30" s="11">
        <f t="shared" si="2"/>
        <v>0.00243786574942241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1.98419612254107</v>
      </c>
      <c r="P30" s="11">
        <f t="shared" si="5"/>
        <v>0.00483720376727962</v>
      </c>
      <c r="Q30" s="15">
        <f t="shared" si="6"/>
        <v>0.000628836489746351</v>
      </c>
      <c r="R30" s="11">
        <f t="shared" si="7"/>
        <v>0.129143083333333</v>
      </c>
      <c r="S30" s="16">
        <f t="shared" si="8"/>
        <v>0.00486930057356035</v>
      </c>
      <c r="T30" s="3">
        <v>0.01</v>
      </c>
      <c r="U30" s="17">
        <f t="shared" si="9"/>
        <v>4.86930057356035e-5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0.0219486930057356</v>
      </c>
      <c r="AR30" s="24">
        <f t="shared" si="15"/>
        <v>99.3408333333333</v>
      </c>
      <c r="AS30" s="1">
        <f t="shared" si="16"/>
        <v>0.13</v>
      </c>
      <c r="AT30" s="2">
        <f>$E$4/12</f>
        <v>1.125</v>
      </c>
      <c r="AU30" s="1">
        <f t="shared" si="17"/>
        <v>2136.52087451021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-10.0933571428571</v>
      </c>
      <c r="E31" s="12">
        <f t="shared" si="18"/>
        <v>-14.2835161290323</v>
      </c>
      <c r="F31" s="8" t="s">
        <v>109</v>
      </c>
      <c r="G31" s="6">
        <v>3</v>
      </c>
      <c r="H31" s="11">
        <f t="shared" si="0"/>
        <v>-10.0933571428571</v>
      </c>
      <c r="I31" s="11">
        <f t="shared" si="1"/>
        <v>263.056642857143</v>
      </c>
      <c r="J31" s="11">
        <f t="shared" si="2"/>
        <v>0.00443821870718478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2.97276725210712</v>
      </c>
      <c r="P31" s="11">
        <f t="shared" si="5"/>
        <v>0.0131937912304081</v>
      </c>
      <c r="Q31" s="15">
        <f t="shared" si="6"/>
        <v>0.00171519285995306</v>
      </c>
      <c r="R31" s="11">
        <f t="shared" si="7"/>
        <v>0.129143083333333</v>
      </c>
      <c r="S31" s="16">
        <f t="shared" si="8"/>
        <v>0.0132813373793</v>
      </c>
      <c r="T31" s="3">
        <v>0.01</v>
      </c>
      <c r="U31" s="17">
        <f t="shared" si="9"/>
        <v>0.000132813373793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0.022032813373793</v>
      </c>
      <c r="AR31" s="24">
        <f t="shared" si="15"/>
        <v>99.3408333333333</v>
      </c>
      <c r="AS31" s="1">
        <f t="shared" si="16"/>
        <v>0.13</v>
      </c>
      <c r="AT31" s="2">
        <f>$E$4/12</f>
        <v>1.125</v>
      </c>
      <c r="AU31" s="1">
        <f t="shared" si="17"/>
        <v>2144.70928565065</v>
      </c>
    </row>
    <row r="32" s="1" customFormat="1" ht="16.8" spans="1:47">
      <c r="A32" s="6"/>
      <c r="B32" s="6"/>
      <c r="C32" s="8">
        <v>3</v>
      </c>
      <c r="D32" s="9">
        <v>-4.78132258064516</v>
      </c>
      <c r="E32" s="12">
        <f t="shared" si="18"/>
        <v>-10.0933571428571</v>
      </c>
      <c r="F32" s="8" t="s">
        <v>109</v>
      </c>
      <c r="G32" s="6">
        <v>4</v>
      </c>
      <c r="H32" s="11">
        <f t="shared" si="0"/>
        <v>-4.78132258064516</v>
      </c>
      <c r="I32" s="11">
        <f t="shared" si="1"/>
        <v>268.368677419355</v>
      </c>
      <c r="J32" s="11">
        <f t="shared" si="2"/>
        <v>0.0092340840170555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3.95298179421004</v>
      </c>
      <c r="P32" s="11">
        <f t="shared" si="5"/>
        <v>0.0365021660056263</v>
      </c>
      <c r="Q32" s="15">
        <f t="shared" si="6"/>
        <v>0.00474528158073142</v>
      </c>
      <c r="R32" s="11">
        <f t="shared" si="7"/>
        <v>0.129143083333333</v>
      </c>
      <c r="S32" s="16">
        <f t="shared" si="8"/>
        <v>0.0367443726620907</v>
      </c>
      <c r="T32" s="3">
        <v>0.01</v>
      </c>
      <c r="U32" s="17">
        <f t="shared" si="9"/>
        <v>0.000367443726620907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0.0222674437266209</v>
      </c>
      <c r="AR32" s="24">
        <f t="shared" si="15"/>
        <v>99.3408333333333</v>
      </c>
      <c r="AS32" s="1">
        <f t="shared" si="16"/>
        <v>0.13</v>
      </c>
      <c r="AT32" s="2">
        <f>$E$4/12</f>
        <v>1.125</v>
      </c>
      <c r="AU32" s="1">
        <f t="shared" si="17"/>
        <v>2167.54857938351</v>
      </c>
    </row>
    <row r="33" s="1" customFormat="1" ht="16.8" spans="1:47">
      <c r="A33" s="6"/>
      <c r="B33" s="6"/>
      <c r="C33" s="8">
        <v>4</v>
      </c>
      <c r="D33" s="9">
        <v>-3.48216666666667</v>
      </c>
      <c r="E33" s="12">
        <f t="shared" si="18"/>
        <v>-4.78132258064516</v>
      </c>
      <c r="F33" s="8" t="s">
        <v>109</v>
      </c>
      <c r="G33" s="6">
        <v>5</v>
      </c>
      <c r="H33" s="11">
        <f t="shared" si="0"/>
        <v>-3.48216666666667</v>
      </c>
      <c r="I33" s="11">
        <f t="shared" si="1"/>
        <v>269.667833333333</v>
      </c>
      <c r="J33" s="11">
        <f t="shared" si="2"/>
        <v>0.0109977555986629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3.7206556467942</v>
      </c>
      <c r="O33" s="11">
        <f t="shared" si="19"/>
        <v>1.18923231474355</v>
      </c>
      <c r="P33" s="11">
        <f t="shared" si="5"/>
        <v>0.0130788863475818</v>
      </c>
      <c r="Q33" s="15">
        <f t="shared" si="6"/>
        <v>0.00170025522518563</v>
      </c>
      <c r="R33" s="11">
        <f t="shared" si="7"/>
        <v>0.129143083333333</v>
      </c>
      <c r="S33" s="16">
        <f t="shared" si="8"/>
        <v>0.0131656700560345</v>
      </c>
      <c r="T33" s="3">
        <v>0.01</v>
      </c>
      <c r="U33" s="17">
        <f t="shared" si="9"/>
        <v>0.000131656700560345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0.0220316567005603</v>
      </c>
      <c r="AR33" s="24">
        <f t="shared" si="15"/>
        <v>99.3408333333333</v>
      </c>
      <c r="AS33" s="1">
        <f t="shared" si="16"/>
        <v>0.13</v>
      </c>
      <c r="AT33" s="2">
        <f>$E$4/12</f>
        <v>1.125</v>
      </c>
      <c r="AU33" s="1">
        <f t="shared" si="17"/>
        <v>2144.59669322858</v>
      </c>
    </row>
    <row r="34" s="1" customFormat="1" ht="16.8" spans="1:47">
      <c r="A34" s="6"/>
      <c r="B34" s="6"/>
      <c r="C34" s="8">
        <v>5</v>
      </c>
      <c r="D34" s="9">
        <v>2.81561290322581</v>
      </c>
      <c r="E34" s="12">
        <f t="shared" si="18"/>
        <v>-3.48216666666667</v>
      </c>
      <c r="F34" s="8" t="s">
        <v>111</v>
      </c>
      <c r="G34" s="6">
        <v>6</v>
      </c>
      <c r="H34" s="11">
        <f t="shared" si="0"/>
        <v>2.81561290322581</v>
      </c>
      <c r="I34" s="11">
        <f t="shared" si="1"/>
        <v>275.965612903226</v>
      </c>
      <c r="J34" s="11">
        <f t="shared" si="2"/>
        <v>0.0250700983314795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2.16956176172931</v>
      </c>
      <c r="P34" s="11">
        <f t="shared" si="5"/>
        <v>0.0543911267027716</v>
      </c>
      <c r="Q34" s="15">
        <f t="shared" si="6"/>
        <v>0.00707084647136031</v>
      </c>
      <c r="R34" s="11">
        <f t="shared" si="7"/>
        <v>0.129143083333333</v>
      </c>
      <c r="S34" s="16">
        <f t="shared" si="8"/>
        <v>0.0547520338592943</v>
      </c>
      <c r="T34" s="3">
        <v>0.01</v>
      </c>
      <c r="U34" s="17">
        <f t="shared" si="9"/>
        <v>0.000547520338592943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0.0224475203385929</v>
      </c>
      <c r="AR34" s="24">
        <f t="shared" si="15"/>
        <v>99.3408333333333</v>
      </c>
      <c r="AS34" s="1">
        <f t="shared" si="16"/>
        <v>0.13</v>
      </c>
      <c r="AT34" s="2">
        <f>$E$4/12</f>
        <v>1.125</v>
      </c>
      <c r="AU34" s="1">
        <f t="shared" si="17"/>
        <v>2185.07752474662</v>
      </c>
    </row>
    <row r="35" s="1" customFormat="1" ht="16.8" spans="1:47">
      <c r="A35" s="6"/>
      <c r="B35" s="6"/>
      <c r="C35" s="8">
        <v>6</v>
      </c>
      <c r="D35" s="9">
        <v>7.89116666666667</v>
      </c>
      <c r="E35" s="12">
        <f t="shared" si="18"/>
        <v>2.81561290322581</v>
      </c>
      <c r="F35" s="8" t="s">
        <v>109</v>
      </c>
      <c r="G35" s="6">
        <v>7</v>
      </c>
      <c r="H35" s="11">
        <f t="shared" si="0"/>
        <v>7.89116666666667</v>
      </c>
      <c r="I35" s="11">
        <f t="shared" si="1"/>
        <v>281.041166666667</v>
      </c>
      <c r="J35" s="11">
        <f t="shared" si="2"/>
        <v>0.0474119195309128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3.10857896835987</v>
      </c>
      <c r="P35" s="11">
        <f t="shared" si="5"/>
        <v>0.147383695903366</v>
      </c>
      <c r="Q35" s="15">
        <f t="shared" si="6"/>
        <v>0.0191598804674376</v>
      </c>
      <c r="R35" s="11">
        <f t="shared" si="7"/>
        <v>0.129143083333333</v>
      </c>
      <c r="S35" s="16">
        <f t="shared" si="8"/>
        <v>0.148361646422702</v>
      </c>
      <c r="T35" s="3">
        <v>0.01</v>
      </c>
      <c r="U35" s="17">
        <f t="shared" si="9"/>
        <v>0.00148361646422702</v>
      </c>
      <c r="V35" s="16"/>
      <c r="W35" s="3"/>
      <c r="X35" s="17"/>
      <c r="Y35" s="18">
        <v>0.02</v>
      </c>
      <c r="Z35" s="3">
        <v>0.21</v>
      </c>
      <c r="AA35" s="19">
        <f t="shared" si="10"/>
        <v>0.0042</v>
      </c>
      <c r="AB35" s="3">
        <v>0.01</v>
      </c>
      <c r="AC35" s="3">
        <v>0.29</v>
      </c>
      <c r="AD35" s="19">
        <f t="shared" si="11"/>
        <v>0.0029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0.023383616464227</v>
      </c>
      <c r="AR35" s="24">
        <f t="shared" si="15"/>
        <v>99.3408333333333</v>
      </c>
      <c r="AS35" s="1">
        <f t="shared" si="16"/>
        <v>0.13</v>
      </c>
      <c r="AT35" s="2">
        <f>$E$4/12</f>
        <v>1.125</v>
      </c>
      <c r="AU35" s="1">
        <f t="shared" si="17"/>
        <v>2276.19861849206</v>
      </c>
    </row>
    <row r="36" s="1" customFormat="1" ht="16.8" spans="1:47">
      <c r="A36" s="6"/>
      <c r="B36" s="6"/>
      <c r="C36" s="8">
        <v>7</v>
      </c>
      <c r="D36" s="9">
        <v>10.7341612903226</v>
      </c>
      <c r="E36" s="12">
        <f t="shared" si="18"/>
        <v>7.89116666666667</v>
      </c>
      <c r="F36" s="8" t="s">
        <v>109</v>
      </c>
      <c r="G36" s="6">
        <v>8</v>
      </c>
      <c r="H36" s="11">
        <f t="shared" si="0"/>
        <v>10.7341612903226</v>
      </c>
      <c r="I36" s="11">
        <f t="shared" si="1"/>
        <v>283.884161290323</v>
      </c>
      <c r="J36" s="11">
        <f t="shared" si="2"/>
        <v>0.0670765628293293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3.95460360578983</v>
      </c>
      <c r="P36" s="11">
        <f t="shared" si="5"/>
        <v>0.265261217228854</v>
      </c>
      <c r="Q36" s="15">
        <f t="shared" si="6"/>
        <v>0.034483958239751</v>
      </c>
      <c r="R36" s="11">
        <f t="shared" si="7"/>
        <v>0.129143083333333</v>
      </c>
      <c r="S36" s="16">
        <f t="shared" si="8"/>
        <v>0.267021332847877</v>
      </c>
      <c r="T36" s="3">
        <v>0.01</v>
      </c>
      <c r="U36" s="17">
        <f t="shared" si="9"/>
        <v>0.00267021332847877</v>
      </c>
      <c r="V36" s="16"/>
      <c r="W36" s="3"/>
      <c r="X36" s="17"/>
      <c r="Y36" s="18">
        <v>0.02</v>
      </c>
      <c r="Z36" s="3">
        <v>0.21</v>
      </c>
      <c r="AA36" s="19">
        <f t="shared" si="10"/>
        <v>0.0042</v>
      </c>
      <c r="AB36" s="3">
        <v>0.01</v>
      </c>
      <c r="AC36" s="3">
        <v>0.29</v>
      </c>
      <c r="AD36" s="19">
        <f t="shared" si="11"/>
        <v>0.0029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0.0245702133284788</v>
      </c>
      <c r="AR36" s="24">
        <f t="shared" si="15"/>
        <v>99.3408333333333</v>
      </c>
      <c r="AS36" s="1">
        <f t="shared" si="16"/>
        <v>0.13</v>
      </c>
      <c r="AT36" s="2">
        <f>$E$4/12</f>
        <v>1.125</v>
      </c>
      <c r="AU36" s="1">
        <f t="shared" si="17"/>
        <v>2391.70385470088</v>
      </c>
    </row>
    <row r="37" s="1" customFormat="1" ht="16.8" spans="1:47">
      <c r="A37" s="6"/>
      <c r="B37" s="6"/>
      <c r="C37" s="8">
        <v>8</v>
      </c>
      <c r="D37" s="9">
        <v>9.35574193548387</v>
      </c>
      <c r="E37" s="12">
        <f t="shared" si="18"/>
        <v>10.7341612903226</v>
      </c>
      <c r="F37" s="8" t="s">
        <v>109</v>
      </c>
      <c r="G37" s="6">
        <v>9</v>
      </c>
      <c r="H37" s="11">
        <f t="shared" si="0"/>
        <v>9.35574193548387</v>
      </c>
      <c r="I37" s="11">
        <f t="shared" si="1"/>
        <v>282.505741935484</v>
      </c>
      <c r="J37" s="11">
        <f t="shared" si="2"/>
        <v>0.0567402339128488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4.68275072189431</v>
      </c>
      <c r="P37" s="11">
        <f t="shared" si="5"/>
        <v>0.265700371315845</v>
      </c>
      <c r="Q37" s="15">
        <f t="shared" si="6"/>
        <v>0.0345410482710598</v>
      </c>
      <c r="R37" s="11">
        <f t="shared" si="7"/>
        <v>0.129143083333333</v>
      </c>
      <c r="S37" s="16">
        <f t="shared" si="8"/>
        <v>0.267463400900112</v>
      </c>
      <c r="T37" s="3">
        <v>0.01</v>
      </c>
      <c r="U37" s="17">
        <f t="shared" si="9"/>
        <v>0.00267463400900112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0.0245746340090011</v>
      </c>
      <c r="AR37" s="24">
        <f t="shared" si="15"/>
        <v>99.3408333333333</v>
      </c>
      <c r="AS37" s="1">
        <f t="shared" si="16"/>
        <v>0.13</v>
      </c>
      <c r="AT37" s="2">
        <f>$E$4/12</f>
        <v>1.125</v>
      </c>
      <c r="AU37" s="1">
        <f t="shared" si="17"/>
        <v>2392.13417081186</v>
      </c>
    </row>
    <row r="38" s="1" customFormat="1" ht="16.8" spans="1:47">
      <c r="A38" s="6"/>
      <c r="B38" s="6"/>
      <c r="C38" s="8">
        <v>9</v>
      </c>
      <c r="D38" s="9">
        <v>5.37716666666667</v>
      </c>
      <c r="E38" s="12">
        <f t="shared" si="18"/>
        <v>9.35574193548387</v>
      </c>
      <c r="F38" s="8" t="s">
        <v>109</v>
      </c>
      <c r="G38" s="6">
        <v>10</v>
      </c>
      <c r="H38" s="11">
        <f t="shared" si="0"/>
        <v>5.37716666666667</v>
      </c>
      <c r="I38" s="11">
        <f t="shared" si="1"/>
        <v>278.527166666667</v>
      </c>
      <c r="J38" s="11">
        <f t="shared" si="2"/>
        <v>0.0346799736248241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5.4104586839118</v>
      </c>
      <c r="P38" s="11">
        <f t="shared" si="5"/>
        <v>0.187634564456262</v>
      </c>
      <c r="Q38" s="15">
        <f t="shared" si="6"/>
        <v>0.024392493379314</v>
      </c>
      <c r="R38" s="11">
        <f t="shared" si="7"/>
        <v>0.129143083333333</v>
      </c>
      <c r="S38" s="16">
        <f t="shared" si="8"/>
        <v>0.188879595791857</v>
      </c>
      <c r="T38" s="3">
        <v>0.01</v>
      </c>
      <c r="U38" s="17">
        <f t="shared" si="9"/>
        <v>0.00188879595791857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0.0237887959579186</v>
      </c>
      <c r="AR38" s="24">
        <f t="shared" si="15"/>
        <v>99.3408333333333</v>
      </c>
      <c r="AS38" s="1">
        <f t="shared" si="16"/>
        <v>0.13</v>
      </c>
      <c r="AT38" s="2">
        <f>$E$4/12</f>
        <v>1.125</v>
      </c>
      <c r="AU38" s="1">
        <f t="shared" si="17"/>
        <v>2315.63943831533</v>
      </c>
    </row>
    <row r="39" s="1" customFormat="1" ht="16.8" spans="1:47">
      <c r="A39" s="6"/>
      <c r="B39" s="6"/>
      <c r="C39" s="8">
        <v>10</v>
      </c>
      <c r="D39" s="9">
        <v>-0.10158064516129</v>
      </c>
      <c r="E39" s="12">
        <f t="shared" si="18"/>
        <v>5.37716666666667</v>
      </c>
      <c r="F39" s="8" t="s">
        <v>109</v>
      </c>
      <c r="G39" s="6">
        <v>11</v>
      </c>
      <c r="H39" s="11">
        <f t="shared" si="0"/>
        <v>-0.10158064516129</v>
      </c>
      <c r="I39" s="11">
        <f t="shared" si="1"/>
        <v>273.048419354839</v>
      </c>
      <c r="J39" s="11">
        <f t="shared" si="2"/>
        <v>0.0171968040595308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4.96168291348276</v>
      </c>
      <c r="O39" s="11">
        <f t="shared" si="19"/>
        <v>1.25454953930611</v>
      </c>
      <c r="P39" s="11">
        <f t="shared" si="5"/>
        <v>0.0215742426104219</v>
      </c>
      <c r="Q39" s="15">
        <f t="shared" si="6"/>
        <v>0.00280465153935484</v>
      </c>
      <c r="R39" s="11">
        <f t="shared" si="7"/>
        <v>0.129143083333333</v>
      </c>
      <c r="S39" s="16">
        <f t="shared" si="8"/>
        <v>0.0217173964486795</v>
      </c>
      <c r="T39" s="3">
        <v>0.01</v>
      </c>
      <c r="U39" s="17">
        <f t="shared" si="9"/>
        <v>0.000217173964486795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0.0221171739644868</v>
      </c>
      <c r="AR39" s="24">
        <f t="shared" si="15"/>
        <v>99.3408333333333</v>
      </c>
      <c r="AS39" s="1">
        <f t="shared" si="16"/>
        <v>0.13</v>
      </c>
      <c r="AT39" s="2">
        <f>$E$4/12</f>
        <v>1.125</v>
      </c>
      <c r="AU39" s="1">
        <f t="shared" si="17"/>
        <v>2152.92108044664</v>
      </c>
    </row>
    <row r="40" s="1" customFormat="1" ht="16.8" spans="1:48">
      <c r="A40" s="6"/>
      <c r="B40" s="6"/>
      <c r="C40" s="8">
        <v>11</v>
      </c>
      <c r="D40" s="9">
        <v>-10.8983666666667</v>
      </c>
      <c r="E40" s="12">
        <f t="shared" si="18"/>
        <v>-0.10158064516129</v>
      </c>
      <c r="F40" s="8" t="s">
        <v>111</v>
      </c>
      <c r="G40" s="6">
        <v>12</v>
      </c>
      <c r="H40" s="11">
        <f t="shared" si="0"/>
        <v>-10.8983666666667</v>
      </c>
      <c r="I40" s="11">
        <f t="shared" si="1"/>
        <v>262.251633333333</v>
      </c>
      <c r="J40" s="11">
        <f t="shared" si="2"/>
        <v>0.00396154672750273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2.22638363002902</v>
      </c>
      <c r="P40" s="11">
        <f t="shared" si="5"/>
        <v>0.00881992278370711</v>
      </c>
      <c r="Q40" s="15">
        <f t="shared" si="6"/>
        <v>0.00114658996188192</v>
      </c>
      <c r="R40" s="11">
        <f t="shared" si="7"/>
        <v>0.129143083333333</v>
      </c>
      <c r="S40" s="16">
        <f t="shared" si="8"/>
        <v>0.00887844654384196</v>
      </c>
      <c r="T40" s="3">
        <v>0.01</v>
      </c>
      <c r="U40" s="17">
        <f t="shared" si="9"/>
        <v>8.87844654384196e-5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0.0219887844654384</v>
      </c>
      <c r="AR40" s="24">
        <f t="shared" si="15"/>
        <v>99.3408333333333</v>
      </c>
      <c r="AS40" s="1">
        <f t="shared" si="16"/>
        <v>0.13</v>
      </c>
      <c r="AT40" s="2">
        <f>$E$4/12</f>
        <v>1.125</v>
      </c>
      <c r="AU40" s="1">
        <f t="shared" si="17"/>
        <v>2140.42344130643</v>
      </c>
      <c r="AV40" s="1">
        <f>SUM(AU29:AU40)</f>
        <v>26581.8223867366</v>
      </c>
    </row>
    <row r="41" s="1" customFormat="1" ht="16.8" spans="1:46">
      <c r="A41" s="6"/>
      <c r="B41" s="6"/>
      <c r="C41" s="8">
        <v>12</v>
      </c>
      <c r="D41" s="9">
        <v>-13.9052580645161</v>
      </c>
      <c r="E41" s="12">
        <f t="shared" si="18"/>
        <v>-10.8983666666667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734.672</v>
      </c>
      <c r="C44" s="8" t="s">
        <v>108</v>
      </c>
      <c r="D44" s="9">
        <v>-13.7395483870968</v>
      </c>
      <c r="E44" s="8"/>
      <c r="F44" s="8"/>
      <c r="G44" s="6">
        <v>1</v>
      </c>
      <c r="H44" s="11">
        <f t="shared" ref="H44:H55" si="20">E45</f>
        <v>-13.7395483870968</v>
      </c>
      <c r="I44" s="11">
        <f t="shared" ref="I44:I55" si="21">H44+273.15</f>
        <v>259.410451612903</v>
      </c>
      <c r="J44" s="11">
        <f t="shared" ref="J44:J55" si="22">EXP(($C$18*(I44-$C$16))/($C$19*I44*$C$16))</f>
        <v>0.00263793249731163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0.00161501261972078</v>
      </c>
      <c r="Q44" s="15">
        <f t="shared" ref="Q44:Q55" si="26">P44*$B$46</f>
        <v>0.00029070227154974</v>
      </c>
      <c r="R44" s="11">
        <f t="shared" ref="R44:R55" si="27">L44*$B$46</f>
        <v>0.1102008</v>
      </c>
      <c r="S44" s="16">
        <f t="shared" ref="S44:S55" si="28">Q44/R44</f>
        <v>0.00263793249731164</v>
      </c>
      <c r="T44" s="3">
        <v>0.01</v>
      </c>
      <c r="U44" s="17">
        <f t="shared" ref="U44:U55" si="29">S44*T44</f>
        <v>2.63793249731164e-5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0.0191263793249731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91.6666666666667</v>
      </c>
      <c r="AU44" s="1">
        <f t="shared" ref="AU44:AU55" si="37">AT44*10000*AS44*0.67*AR44*AQ44</f>
        <v>129450.50642511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-14.2835161290323</v>
      </c>
      <c r="E45" s="12">
        <f t="shared" ref="E45:E56" si="38">D44</f>
        <v>-13.7395483870968</v>
      </c>
      <c r="F45" s="8" t="s">
        <v>109</v>
      </c>
      <c r="G45" s="6">
        <v>2</v>
      </c>
      <c r="H45" s="11">
        <f t="shared" si="20"/>
        <v>-14.2835161290323</v>
      </c>
      <c r="I45" s="11">
        <f t="shared" si="21"/>
        <v>258.866483870968</v>
      </c>
      <c r="J45" s="11">
        <f t="shared" si="22"/>
        <v>0.00243786574942241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1.22283832071361</v>
      </c>
      <c r="P45" s="11">
        <f t="shared" si="25"/>
        <v>0.00298111565914894</v>
      </c>
      <c r="Q45" s="15">
        <f t="shared" si="26"/>
        <v>0.000536600818646809</v>
      </c>
      <c r="R45" s="11">
        <f t="shared" si="27"/>
        <v>0.1102008</v>
      </c>
      <c r="S45" s="16">
        <f t="shared" si="28"/>
        <v>0.00486930057356034</v>
      </c>
      <c r="T45" s="3">
        <v>0.01</v>
      </c>
      <c r="U45" s="17">
        <f t="shared" si="29"/>
        <v>4.86930057356034e-5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0.0191486930057356</v>
      </c>
      <c r="AR45" s="24">
        <f t="shared" si="35"/>
        <v>61.2226666666667</v>
      </c>
      <c r="AS45" s="1">
        <f t="shared" si="36"/>
        <v>0.18</v>
      </c>
      <c r="AT45" s="2">
        <f>$E$3/12</f>
        <v>91.6666666666667</v>
      </c>
      <c r="AU45" s="1">
        <f t="shared" si="37"/>
        <v>129601.529116119</v>
      </c>
    </row>
    <row r="46" s="1" customFormat="1" ht="16.8" spans="1:47">
      <c r="A46" s="6" t="s">
        <v>72</v>
      </c>
      <c r="B46" s="6">
        <f>G3</f>
        <v>0.18</v>
      </c>
      <c r="C46" s="8">
        <v>2</v>
      </c>
      <c r="D46" s="9">
        <v>-10.0933571428571</v>
      </c>
      <c r="E46" s="12">
        <f t="shared" si="38"/>
        <v>-14.2835161290323</v>
      </c>
      <c r="F46" s="8" t="s">
        <v>109</v>
      </c>
      <c r="G46" s="6">
        <v>3</v>
      </c>
      <c r="H46" s="11">
        <f t="shared" si="20"/>
        <v>-10.0933571428571</v>
      </c>
      <c r="I46" s="11">
        <f t="shared" si="21"/>
        <v>263.056642857143</v>
      </c>
      <c r="J46" s="11">
        <f t="shared" si="22"/>
        <v>0.00443821870718478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1.83208387172113</v>
      </c>
      <c r="P46" s="11">
        <f t="shared" si="25"/>
        <v>0.00813118891260425</v>
      </c>
      <c r="Q46" s="15">
        <f t="shared" si="26"/>
        <v>0.00146361400426877</v>
      </c>
      <c r="R46" s="11">
        <f t="shared" si="27"/>
        <v>0.1102008</v>
      </c>
      <c r="S46" s="16">
        <f t="shared" si="28"/>
        <v>0.0132813373793</v>
      </c>
      <c r="T46" s="3">
        <v>0.01</v>
      </c>
      <c r="U46" s="17">
        <f t="shared" si="29"/>
        <v>0.000132813373793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0.019232813373793</v>
      </c>
      <c r="AR46" s="24">
        <f t="shared" si="35"/>
        <v>61.2226666666667</v>
      </c>
      <c r="AS46" s="1">
        <f t="shared" si="36"/>
        <v>0.18</v>
      </c>
      <c r="AT46" s="2">
        <f>$E$3/12</f>
        <v>91.6666666666667</v>
      </c>
      <c r="AU46" s="1">
        <f t="shared" si="37"/>
        <v>130170.869714288</v>
      </c>
    </row>
    <row r="47" s="1" customFormat="1" ht="16.8" spans="1:47">
      <c r="A47" s="6"/>
      <c r="B47" s="6"/>
      <c r="C47" s="8">
        <v>3</v>
      </c>
      <c r="D47" s="9">
        <v>-4.78132258064516</v>
      </c>
      <c r="E47" s="12">
        <f t="shared" si="38"/>
        <v>-10.0933571428571</v>
      </c>
      <c r="F47" s="8" t="s">
        <v>109</v>
      </c>
      <c r="G47" s="6">
        <v>4</v>
      </c>
      <c r="H47" s="11">
        <f t="shared" si="20"/>
        <v>-4.78132258064516</v>
      </c>
      <c r="I47" s="11">
        <f t="shared" si="21"/>
        <v>268.368677419355</v>
      </c>
      <c r="J47" s="11">
        <f t="shared" si="22"/>
        <v>0.0092340840170555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2.43617934947519</v>
      </c>
      <c r="P47" s="11">
        <f t="shared" si="25"/>
        <v>0.0224958847936695</v>
      </c>
      <c r="Q47" s="15">
        <f t="shared" si="26"/>
        <v>0.00404925926286052</v>
      </c>
      <c r="R47" s="11">
        <f t="shared" si="27"/>
        <v>0.1102008</v>
      </c>
      <c r="S47" s="16">
        <f t="shared" si="28"/>
        <v>0.0367443726620906</v>
      </c>
      <c r="T47" s="3">
        <v>0.01</v>
      </c>
      <c r="U47" s="17">
        <f t="shared" si="29"/>
        <v>0.000367443726620906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0.0194674437266209</v>
      </c>
      <c r="AR47" s="24">
        <f t="shared" si="35"/>
        <v>61.2226666666667</v>
      </c>
      <c r="AS47" s="1">
        <f t="shared" si="36"/>
        <v>0.18</v>
      </c>
      <c r="AT47" s="2">
        <f>$E$3/12</f>
        <v>91.6666666666667</v>
      </c>
      <c r="AU47" s="1">
        <f t="shared" si="37"/>
        <v>131758.88684394</v>
      </c>
    </row>
    <row r="48" s="1" customFormat="1" ht="16.8" spans="1:47">
      <c r="A48" s="6"/>
      <c r="B48" s="6"/>
      <c r="C48" s="8">
        <v>4</v>
      </c>
      <c r="D48" s="9">
        <v>-3.48216666666667</v>
      </c>
      <c r="E48" s="12">
        <f t="shared" si="38"/>
        <v>-4.78132258064516</v>
      </c>
      <c r="F48" s="8" t="s">
        <v>109</v>
      </c>
      <c r="G48" s="6">
        <v>5</v>
      </c>
      <c r="H48" s="11">
        <f t="shared" si="20"/>
        <v>-3.48216666666667</v>
      </c>
      <c r="I48" s="11">
        <f t="shared" si="21"/>
        <v>269.667833333333</v>
      </c>
      <c r="J48" s="11">
        <f t="shared" si="22"/>
        <v>0.0109977555986629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2.29299929144745</v>
      </c>
      <c r="O48" s="11">
        <f t="shared" si="39"/>
        <v>0.732910839900743</v>
      </c>
      <c r="P48" s="11">
        <f t="shared" si="25"/>
        <v>0.00806037429283914</v>
      </c>
      <c r="Q48" s="15">
        <f t="shared" si="26"/>
        <v>0.00145086737271104</v>
      </c>
      <c r="R48" s="11">
        <f t="shared" si="27"/>
        <v>0.1102008</v>
      </c>
      <c r="S48" s="16">
        <f t="shared" si="28"/>
        <v>0.0131656700560345</v>
      </c>
      <c r="T48" s="3">
        <v>0.01</v>
      </c>
      <c r="U48" s="17">
        <f t="shared" si="29"/>
        <v>0.000131656700560345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0.0192316567005603</v>
      </c>
      <c r="AR48" s="24">
        <f t="shared" si="35"/>
        <v>61.2226666666667</v>
      </c>
      <c r="AS48" s="1">
        <f t="shared" si="36"/>
        <v>0.18</v>
      </c>
      <c r="AT48" s="2">
        <f>$E$3/12</f>
        <v>91.6666666666667</v>
      </c>
      <c r="AU48" s="1">
        <f t="shared" si="37"/>
        <v>130163.041158073</v>
      </c>
    </row>
    <row r="49" s="1" customFormat="1" ht="16.8" spans="1:47">
      <c r="A49" s="6"/>
      <c r="B49" s="6"/>
      <c r="C49" s="8">
        <v>5</v>
      </c>
      <c r="D49" s="9">
        <v>2.81561290322581</v>
      </c>
      <c r="E49" s="12">
        <f t="shared" si="38"/>
        <v>-3.48216666666667</v>
      </c>
      <c r="F49" s="8" t="s">
        <v>111</v>
      </c>
      <c r="G49" s="6">
        <v>6</v>
      </c>
      <c r="H49" s="11">
        <f t="shared" si="20"/>
        <v>2.81561290322581</v>
      </c>
      <c r="I49" s="11">
        <f t="shared" si="21"/>
        <v>275.965612903226</v>
      </c>
      <c r="J49" s="11">
        <f t="shared" si="22"/>
        <v>0.0250700983314795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1.33707713227457</v>
      </c>
      <c r="P49" s="11">
        <f t="shared" si="25"/>
        <v>0.0335206551828961</v>
      </c>
      <c r="Q49" s="15">
        <f t="shared" si="26"/>
        <v>0.0060337179329213</v>
      </c>
      <c r="R49" s="11">
        <f t="shared" si="27"/>
        <v>0.1102008</v>
      </c>
      <c r="S49" s="16">
        <f t="shared" si="28"/>
        <v>0.0547520338592942</v>
      </c>
      <c r="T49" s="3">
        <v>0.01</v>
      </c>
      <c r="U49" s="17">
        <f t="shared" si="29"/>
        <v>0.000547520338592942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0.0196475203385929</v>
      </c>
      <c r="AR49" s="24">
        <f t="shared" si="35"/>
        <v>61.2226666666667</v>
      </c>
      <c r="AS49" s="1">
        <f t="shared" si="36"/>
        <v>0.18</v>
      </c>
      <c r="AT49" s="2">
        <f>$E$3/12</f>
        <v>91.6666666666667</v>
      </c>
      <c r="AU49" s="1">
        <f t="shared" si="37"/>
        <v>132977.675210469</v>
      </c>
    </row>
    <row r="50" s="1" customFormat="1" ht="16.8" spans="1:47">
      <c r="A50" s="6"/>
      <c r="B50" s="6"/>
      <c r="C50" s="8">
        <v>6</v>
      </c>
      <c r="D50" s="9">
        <v>7.89116666666667</v>
      </c>
      <c r="E50" s="12">
        <f t="shared" si="38"/>
        <v>2.81561290322581</v>
      </c>
      <c r="F50" s="8" t="s">
        <v>109</v>
      </c>
      <c r="G50" s="6">
        <v>7</v>
      </c>
      <c r="H50" s="11">
        <f t="shared" si="20"/>
        <v>7.89116666666667</v>
      </c>
      <c r="I50" s="11">
        <f t="shared" si="21"/>
        <v>281.041166666667</v>
      </c>
      <c r="J50" s="11">
        <f t="shared" si="22"/>
        <v>0.0474119195309128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1.91578314375834</v>
      </c>
      <c r="P50" s="11">
        <f t="shared" si="25"/>
        <v>0.0908309562505496</v>
      </c>
      <c r="Q50" s="15">
        <f t="shared" si="26"/>
        <v>0.0163495721250989</v>
      </c>
      <c r="R50" s="11">
        <f t="shared" si="27"/>
        <v>0.1102008</v>
      </c>
      <c r="S50" s="16">
        <f t="shared" si="28"/>
        <v>0.148361646422702</v>
      </c>
      <c r="T50" s="3">
        <v>0.01</v>
      </c>
      <c r="U50" s="17">
        <f t="shared" si="29"/>
        <v>0.00148361646422702</v>
      </c>
      <c r="V50" s="16"/>
      <c r="W50" s="3"/>
      <c r="X50" s="17"/>
      <c r="Y50" s="18">
        <v>0.02</v>
      </c>
      <c r="Z50" s="3">
        <v>0.29</v>
      </c>
      <c r="AA50" s="19">
        <f t="shared" si="30"/>
        <v>0.0058</v>
      </c>
      <c r="AB50" s="3">
        <v>0.01</v>
      </c>
      <c r="AC50" s="3">
        <v>0.28</v>
      </c>
      <c r="AD50" s="19">
        <f t="shared" si="31"/>
        <v>0.0028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0.020583616464227</v>
      </c>
      <c r="AR50" s="24">
        <f t="shared" si="35"/>
        <v>61.2226666666667</v>
      </c>
      <c r="AS50" s="1">
        <f t="shared" si="36"/>
        <v>0.18</v>
      </c>
      <c r="AT50" s="2">
        <f>$E$3/12</f>
        <v>91.6666666666667</v>
      </c>
      <c r="AU50" s="1">
        <f t="shared" si="37"/>
        <v>139313.328993498</v>
      </c>
    </row>
    <row r="51" s="1" customFormat="1" ht="16.8" spans="1:47">
      <c r="A51" s="6"/>
      <c r="B51" s="6"/>
      <c r="C51" s="8">
        <v>7</v>
      </c>
      <c r="D51" s="9">
        <v>10.7341612903226</v>
      </c>
      <c r="E51" s="12">
        <f t="shared" si="38"/>
        <v>7.89116666666667</v>
      </c>
      <c r="F51" s="8" t="s">
        <v>109</v>
      </c>
      <c r="G51" s="6">
        <v>8</v>
      </c>
      <c r="H51" s="11">
        <f t="shared" si="20"/>
        <v>10.7341612903226</v>
      </c>
      <c r="I51" s="11">
        <f t="shared" si="21"/>
        <v>283.884161290323</v>
      </c>
      <c r="J51" s="11">
        <f t="shared" si="22"/>
        <v>0.0670765628293293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2.43717885417446</v>
      </c>
      <c r="P51" s="11">
        <f t="shared" si="25"/>
        <v>0.163477580538346</v>
      </c>
      <c r="Q51" s="15">
        <f t="shared" si="26"/>
        <v>0.0294259644969023</v>
      </c>
      <c r="R51" s="11">
        <f t="shared" si="27"/>
        <v>0.1102008</v>
      </c>
      <c r="S51" s="16">
        <f t="shared" si="28"/>
        <v>0.267021332847877</v>
      </c>
      <c r="T51" s="3">
        <v>0.01</v>
      </c>
      <c r="U51" s="17">
        <f t="shared" si="29"/>
        <v>0.00267021332847877</v>
      </c>
      <c r="V51" s="16"/>
      <c r="W51" s="3"/>
      <c r="X51" s="17"/>
      <c r="Y51" s="18">
        <v>0.02</v>
      </c>
      <c r="Z51" s="3">
        <v>0.29</v>
      </c>
      <c r="AA51" s="19">
        <f t="shared" si="30"/>
        <v>0.0058</v>
      </c>
      <c r="AB51" s="3">
        <v>0.01</v>
      </c>
      <c r="AC51" s="3">
        <v>0.28</v>
      </c>
      <c r="AD51" s="19">
        <f t="shared" si="31"/>
        <v>0.0028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0.0217702133284788</v>
      </c>
      <c r="AR51" s="24">
        <f t="shared" si="35"/>
        <v>61.2226666666667</v>
      </c>
      <c r="AS51" s="1">
        <f t="shared" si="36"/>
        <v>0.18</v>
      </c>
      <c r="AT51" s="2">
        <f>$E$3/12</f>
        <v>91.6666666666667</v>
      </c>
      <c r="AU51" s="1">
        <f t="shared" si="37"/>
        <v>147344.413308514</v>
      </c>
    </row>
    <row r="52" s="1" customFormat="1" ht="16.8" spans="1:47">
      <c r="A52" s="6"/>
      <c r="B52" s="6"/>
      <c r="C52" s="8">
        <v>8</v>
      </c>
      <c r="D52" s="9">
        <v>9.35574193548387</v>
      </c>
      <c r="E52" s="12">
        <f t="shared" si="38"/>
        <v>10.7341612903226</v>
      </c>
      <c r="F52" s="8" t="s">
        <v>109</v>
      </c>
      <c r="G52" s="6">
        <v>9</v>
      </c>
      <c r="H52" s="11">
        <f t="shared" si="20"/>
        <v>9.35574193548387</v>
      </c>
      <c r="I52" s="11">
        <f t="shared" si="21"/>
        <v>282.505741935484</v>
      </c>
      <c r="J52" s="11">
        <f t="shared" si="22"/>
        <v>0.0567402339128488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2.88592794030278</v>
      </c>
      <c r="P52" s="11">
        <f t="shared" si="25"/>
        <v>0.163748226388406</v>
      </c>
      <c r="Q52" s="15">
        <f t="shared" si="26"/>
        <v>0.029474680749913</v>
      </c>
      <c r="R52" s="11">
        <f t="shared" si="27"/>
        <v>0.1102008</v>
      </c>
      <c r="S52" s="16">
        <f t="shared" si="28"/>
        <v>0.267463400900111</v>
      </c>
      <c r="T52" s="3">
        <v>0.01</v>
      </c>
      <c r="U52" s="17">
        <f t="shared" si="29"/>
        <v>0.00267463400900111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0.0217746340090011</v>
      </c>
      <c r="AR52" s="24">
        <f t="shared" si="35"/>
        <v>61.2226666666667</v>
      </c>
      <c r="AS52" s="1">
        <f t="shared" si="36"/>
        <v>0.18</v>
      </c>
      <c r="AT52" s="2">
        <f>$E$3/12</f>
        <v>91.6666666666667</v>
      </c>
      <c r="AU52" s="1">
        <f t="shared" si="37"/>
        <v>147374.333207238</v>
      </c>
    </row>
    <row r="53" s="1" customFormat="1" ht="16.8" spans="1:47">
      <c r="A53" s="6"/>
      <c r="B53" s="6"/>
      <c r="C53" s="8">
        <v>9</v>
      </c>
      <c r="D53" s="9">
        <v>5.37716666666667</v>
      </c>
      <c r="E53" s="12">
        <f t="shared" si="38"/>
        <v>9.35574193548387</v>
      </c>
      <c r="F53" s="8" t="s">
        <v>109</v>
      </c>
      <c r="G53" s="6">
        <v>10</v>
      </c>
      <c r="H53" s="11">
        <f t="shared" si="20"/>
        <v>5.37716666666667</v>
      </c>
      <c r="I53" s="11">
        <f t="shared" si="21"/>
        <v>278.527166666667</v>
      </c>
      <c r="J53" s="11">
        <f t="shared" si="22"/>
        <v>0.0346799736248241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3.33440638058104</v>
      </c>
      <c r="P53" s="11">
        <f t="shared" si="25"/>
        <v>0.115637125332996</v>
      </c>
      <c r="Q53" s="15">
        <f t="shared" si="26"/>
        <v>0.0208146825599392</v>
      </c>
      <c r="R53" s="11">
        <f t="shared" si="27"/>
        <v>0.1102008</v>
      </c>
      <c r="S53" s="16">
        <f t="shared" si="28"/>
        <v>0.188879595791856</v>
      </c>
      <c r="T53" s="3">
        <v>0.01</v>
      </c>
      <c r="U53" s="17">
        <f t="shared" si="29"/>
        <v>0.00188879595791856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0.0209887959579186</v>
      </c>
      <c r="AR53" s="24">
        <f t="shared" si="35"/>
        <v>61.2226666666667</v>
      </c>
      <c r="AS53" s="1">
        <f t="shared" si="36"/>
        <v>0.18</v>
      </c>
      <c r="AT53" s="2">
        <f>$E$3/12</f>
        <v>91.6666666666667</v>
      </c>
      <c r="AU53" s="1">
        <f t="shared" si="37"/>
        <v>142055.650985563</v>
      </c>
    </row>
    <row r="54" s="1" customFormat="1" ht="16.8" spans="1:47">
      <c r="A54" s="6"/>
      <c r="B54" s="6"/>
      <c r="C54" s="8">
        <v>10</v>
      </c>
      <c r="D54" s="9">
        <v>-0.10158064516129</v>
      </c>
      <c r="E54" s="12">
        <f t="shared" si="38"/>
        <v>5.37716666666667</v>
      </c>
      <c r="F54" s="8" t="s">
        <v>109</v>
      </c>
      <c r="G54" s="6">
        <v>11</v>
      </c>
      <c r="H54" s="11">
        <f t="shared" si="20"/>
        <v>-0.10158064516129</v>
      </c>
      <c r="I54" s="11">
        <f t="shared" si="21"/>
        <v>273.048419354839</v>
      </c>
      <c r="J54" s="11">
        <f t="shared" si="22"/>
        <v>0.0171968040595308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3.05783079248564</v>
      </c>
      <c r="O54" s="11">
        <f t="shared" si="39"/>
        <v>0.773165129429069</v>
      </c>
      <c r="P54" s="11">
        <f t="shared" si="25"/>
        <v>0.0132959692364535</v>
      </c>
      <c r="Q54" s="15">
        <f t="shared" si="26"/>
        <v>0.00239327446256163</v>
      </c>
      <c r="R54" s="11">
        <f t="shared" si="27"/>
        <v>0.1102008</v>
      </c>
      <c r="S54" s="16">
        <f t="shared" si="28"/>
        <v>0.0217173964486794</v>
      </c>
      <c r="T54" s="3">
        <v>0.01</v>
      </c>
      <c r="U54" s="17">
        <f t="shared" si="29"/>
        <v>0.000217173964486794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0.0193171739644868</v>
      </c>
      <c r="AR54" s="24">
        <f t="shared" si="35"/>
        <v>61.2226666666667</v>
      </c>
      <c r="AS54" s="1">
        <f t="shared" si="36"/>
        <v>0.18</v>
      </c>
      <c r="AT54" s="2">
        <f>$E$3/12</f>
        <v>91.6666666666667</v>
      </c>
      <c r="AU54" s="1">
        <f t="shared" si="37"/>
        <v>130741.83617909</v>
      </c>
    </row>
    <row r="55" s="1" customFormat="1" ht="16.8" spans="1:48">
      <c r="A55" s="6"/>
      <c r="B55" s="6"/>
      <c r="C55" s="8">
        <v>11</v>
      </c>
      <c r="D55" s="9">
        <v>-10.8983666666667</v>
      </c>
      <c r="E55" s="12">
        <f t="shared" si="38"/>
        <v>-0.10158064516129</v>
      </c>
      <c r="F55" s="8" t="s">
        <v>111</v>
      </c>
      <c r="G55" s="6">
        <v>12</v>
      </c>
      <c r="H55" s="11">
        <f t="shared" si="20"/>
        <v>-10.8983666666667</v>
      </c>
      <c r="I55" s="11">
        <f t="shared" si="21"/>
        <v>262.251633333333</v>
      </c>
      <c r="J55" s="11">
        <f t="shared" si="22"/>
        <v>0.00396154672750273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1.37209582685928</v>
      </c>
      <c r="P55" s="11">
        <f t="shared" si="25"/>
        <v>0.00543562173271454</v>
      </c>
      <c r="Q55" s="15">
        <f t="shared" si="26"/>
        <v>0.000978411911888617</v>
      </c>
      <c r="R55" s="11">
        <f t="shared" si="27"/>
        <v>0.1102008</v>
      </c>
      <c r="S55" s="16">
        <f t="shared" si="28"/>
        <v>0.00887844654384194</v>
      </c>
      <c r="T55" s="3">
        <v>0.01</v>
      </c>
      <c r="U55" s="17">
        <f t="shared" si="29"/>
        <v>8.87844654384194e-5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0.0191887844654384</v>
      </c>
      <c r="AR55" s="24">
        <f t="shared" si="35"/>
        <v>61.2226666666667</v>
      </c>
      <c r="AS55" s="1">
        <f t="shared" si="36"/>
        <v>0.18</v>
      </c>
      <c r="AT55" s="2">
        <f>$E$3/12</f>
        <v>91.6666666666667</v>
      </c>
      <c r="AU55" s="1">
        <f t="shared" si="37"/>
        <v>129872.874762552</v>
      </c>
      <c r="AV55" s="1">
        <f>SUM(AU44:AU55)</f>
        <v>1620824.94590446</v>
      </c>
    </row>
    <row r="56" s="1" customFormat="1" ht="16.8" spans="1:46">
      <c r="A56" s="6"/>
      <c r="B56" s="6"/>
      <c r="C56" s="8">
        <v>12</v>
      </c>
      <c r="D56" s="9">
        <v>-13.9052580645161</v>
      </c>
      <c r="E56" s="12">
        <f t="shared" si="38"/>
        <v>-10.8983666666667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-13.7395483870968</v>
      </c>
      <c r="E60" s="8"/>
      <c r="F60" s="8"/>
      <c r="G60" s="6">
        <v>1</v>
      </c>
      <c r="H60" s="11">
        <f t="shared" ref="H60:H71" si="40">E61</f>
        <v>-13.7395483870968</v>
      </c>
      <c r="I60" s="11">
        <f t="shared" ref="I60:I71" si="41">H60+273.15</f>
        <v>259.410451612903</v>
      </c>
      <c r="J60" s="11">
        <f t="shared" ref="J60:J71" si="42">EXP(($C$18*(I60-$C$16))/($C$19*I60*$C$16))</f>
        <v>0.00263793249731163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0.00363955546654086</v>
      </c>
      <c r="Q60" s="15">
        <f t="shared" ref="Q60:Q71" si="46">P60*$B$62</f>
        <v>0.000363955546654086</v>
      </c>
      <c r="R60" s="11">
        <f t="shared" ref="R60:R71" si="47">L60*$B$62</f>
        <v>0.13797</v>
      </c>
      <c r="S60" s="16">
        <f t="shared" ref="S60:S71" si="48">Q60/R60</f>
        <v>0.00263793249731163</v>
      </c>
      <c r="T60" s="3">
        <v>0.01</v>
      </c>
      <c r="U60" s="17">
        <f t="shared" ref="U60:U71" si="49">S60*T60</f>
        <v>2.63793249731163e-5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0.0123263793249731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0.133333333333333</v>
      </c>
      <c r="AU60" s="1">
        <f t="shared" ref="AU60:AU71" si="57">AT60*10000*AS60*0.67*AR60*AQ60</f>
        <v>151.926569621677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-14.2835161290323</v>
      </c>
      <c r="E61" s="12">
        <f t="shared" ref="E61:E72" si="58">D60</f>
        <v>-13.7395483870968</v>
      </c>
      <c r="F61" s="8" t="s">
        <v>109</v>
      </c>
      <c r="G61" s="6">
        <v>2</v>
      </c>
      <c r="H61" s="11">
        <f t="shared" si="40"/>
        <v>-14.2835161290323</v>
      </c>
      <c r="I61" s="11">
        <f t="shared" si="41"/>
        <v>258.866483870968</v>
      </c>
      <c r="J61" s="11">
        <f t="shared" si="42"/>
        <v>0.00243786574942241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2.75576044453346</v>
      </c>
      <c r="P61" s="11">
        <f t="shared" si="45"/>
        <v>0.0067181740013412</v>
      </c>
      <c r="Q61" s="15">
        <f t="shared" si="46"/>
        <v>0.00067181740013412</v>
      </c>
      <c r="R61" s="11">
        <f t="shared" si="47"/>
        <v>0.13797</v>
      </c>
      <c r="S61" s="16">
        <f t="shared" si="48"/>
        <v>0.00486930057356034</v>
      </c>
      <c r="T61" s="3">
        <v>0.01</v>
      </c>
      <c r="U61" s="17">
        <f t="shared" si="49"/>
        <v>4.86930057356034e-5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0.0123486930057356</v>
      </c>
      <c r="AR61" s="24">
        <f t="shared" si="55"/>
        <v>137.97</v>
      </c>
      <c r="AS61" s="1">
        <f t="shared" si="56"/>
        <v>0.1</v>
      </c>
      <c r="AT61" s="2">
        <f>$E$5/12</f>
        <v>0.133333333333333</v>
      </c>
      <c r="AU61" s="1">
        <f t="shared" si="57"/>
        <v>152.201592877453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-10.0933571428571</v>
      </c>
      <c r="E62" s="12">
        <f t="shared" si="58"/>
        <v>-14.2835161290323</v>
      </c>
      <c r="F62" s="8" t="s">
        <v>109</v>
      </c>
      <c r="G62" s="6">
        <v>3</v>
      </c>
      <c r="H62" s="11">
        <f t="shared" si="40"/>
        <v>-10.0933571428571</v>
      </c>
      <c r="I62" s="11">
        <f t="shared" si="41"/>
        <v>263.056642857143</v>
      </c>
      <c r="J62" s="11">
        <f t="shared" si="42"/>
        <v>0.00443821870718478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4.12874227053212</v>
      </c>
      <c r="P62" s="11">
        <f t="shared" si="45"/>
        <v>0.0183242611822202</v>
      </c>
      <c r="Q62" s="15">
        <f t="shared" si="46"/>
        <v>0.00183242611822202</v>
      </c>
      <c r="R62" s="11">
        <f t="shared" si="47"/>
        <v>0.13797</v>
      </c>
      <c r="S62" s="16">
        <f t="shared" si="48"/>
        <v>0.0132813373793</v>
      </c>
      <c r="T62" s="3">
        <v>0.01</v>
      </c>
      <c r="U62" s="17">
        <f t="shared" si="49"/>
        <v>0.000132813373793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0.012432813373793</v>
      </c>
      <c r="AR62" s="24">
        <f t="shared" si="55"/>
        <v>137.97</v>
      </c>
      <c r="AS62" s="1">
        <f t="shared" si="56"/>
        <v>0.1</v>
      </c>
      <c r="AT62" s="2">
        <f>$E$5/12</f>
        <v>0.133333333333333</v>
      </c>
      <c r="AU62" s="1">
        <f t="shared" si="57"/>
        <v>153.238403332278</v>
      </c>
    </row>
    <row r="63" s="1" customFormat="1" ht="16.8" spans="1:47">
      <c r="A63" s="6"/>
      <c r="B63" s="6"/>
      <c r="C63" s="8">
        <v>3</v>
      </c>
      <c r="D63" s="9">
        <v>-4.78132258064516</v>
      </c>
      <c r="E63" s="12">
        <f t="shared" si="58"/>
        <v>-10.0933571428571</v>
      </c>
      <c r="F63" s="8" t="s">
        <v>109</v>
      </c>
      <c r="G63" s="6">
        <v>4</v>
      </c>
      <c r="H63" s="11">
        <f t="shared" si="40"/>
        <v>-4.78132258064516</v>
      </c>
      <c r="I63" s="11">
        <f t="shared" si="41"/>
        <v>268.368677419355</v>
      </c>
      <c r="J63" s="11">
        <f t="shared" si="42"/>
        <v>0.0092340840170555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5.4901180093499</v>
      </c>
      <c r="P63" s="11">
        <f t="shared" si="45"/>
        <v>0.0506962109618864</v>
      </c>
      <c r="Q63" s="15">
        <f t="shared" si="46"/>
        <v>0.00506962109618864</v>
      </c>
      <c r="R63" s="11">
        <f t="shared" si="47"/>
        <v>0.13797</v>
      </c>
      <c r="S63" s="16">
        <f t="shared" si="48"/>
        <v>0.0367443726620906</v>
      </c>
      <c r="T63" s="3">
        <v>0.01</v>
      </c>
      <c r="U63" s="17">
        <f t="shared" si="49"/>
        <v>0.000367443726620906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0.0126674437266209</v>
      </c>
      <c r="AR63" s="24">
        <f t="shared" si="55"/>
        <v>137.97</v>
      </c>
      <c r="AS63" s="1">
        <f t="shared" si="56"/>
        <v>0.1</v>
      </c>
      <c r="AT63" s="2">
        <f>$E$5/12</f>
        <v>0.133333333333333</v>
      </c>
      <c r="AU63" s="1">
        <f t="shared" si="57"/>
        <v>156.130297512595</v>
      </c>
    </row>
    <row r="64" s="1" customFormat="1" ht="16.8" spans="1:47">
      <c r="A64" s="6"/>
      <c r="B64" s="6"/>
      <c r="C64" s="8">
        <v>4</v>
      </c>
      <c r="D64" s="9">
        <v>-3.48216666666667</v>
      </c>
      <c r="E64" s="12">
        <f t="shared" si="58"/>
        <v>-4.78132258064516</v>
      </c>
      <c r="F64" s="8" t="s">
        <v>109</v>
      </c>
      <c r="G64" s="6">
        <v>5</v>
      </c>
      <c r="H64" s="11">
        <f t="shared" si="40"/>
        <v>-3.48216666666667</v>
      </c>
      <c r="I64" s="11">
        <f t="shared" si="41"/>
        <v>269.667833333333</v>
      </c>
      <c r="J64" s="11">
        <f t="shared" si="42"/>
        <v>0.0109977555986629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5.16745070846861</v>
      </c>
      <c r="O64" s="11">
        <f t="shared" si="59"/>
        <v>1.6516710899194</v>
      </c>
      <c r="P64" s="11">
        <f t="shared" si="45"/>
        <v>0.0181646749763108</v>
      </c>
      <c r="Q64" s="15">
        <f t="shared" si="46"/>
        <v>0.00181646749763108</v>
      </c>
      <c r="R64" s="11">
        <f t="shared" si="47"/>
        <v>0.13797</v>
      </c>
      <c r="S64" s="16">
        <f t="shared" si="48"/>
        <v>0.0131656700560345</v>
      </c>
      <c r="T64" s="3">
        <v>0.01</v>
      </c>
      <c r="U64" s="17">
        <f t="shared" si="49"/>
        <v>0.000131656700560345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0.0124316567005603</v>
      </c>
      <c r="AR64" s="24">
        <f t="shared" si="55"/>
        <v>137.97</v>
      </c>
      <c r="AS64" s="1">
        <f t="shared" si="56"/>
        <v>0.1</v>
      </c>
      <c r="AT64" s="2">
        <f>$E$5/12</f>
        <v>0.133333333333333</v>
      </c>
      <c r="AU64" s="1">
        <f t="shared" si="57"/>
        <v>153.22414696455</v>
      </c>
    </row>
    <row r="65" s="1" customFormat="1" ht="16.8" spans="1:47">
      <c r="A65" s="6"/>
      <c r="B65" s="6"/>
      <c r="C65" s="8">
        <v>5</v>
      </c>
      <c r="D65" s="9">
        <v>2.81561290322581</v>
      </c>
      <c r="E65" s="12">
        <f t="shared" si="58"/>
        <v>-3.48216666666667</v>
      </c>
      <c r="F65" s="8" t="s">
        <v>111</v>
      </c>
      <c r="G65" s="6">
        <v>6</v>
      </c>
      <c r="H65" s="11">
        <f t="shared" si="40"/>
        <v>2.81561290322581</v>
      </c>
      <c r="I65" s="11">
        <f t="shared" si="41"/>
        <v>275.965612903226</v>
      </c>
      <c r="J65" s="11">
        <f t="shared" si="42"/>
        <v>0.0250700983314795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3.01320641494309</v>
      </c>
      <c r="P65" s="11">
        <f t="shared" si="45"/>
        <v>0.0755413811156681</v>
      </c>
      <c r="Q65" s="15">
        <f t="shared" si="46"/>
        <v>0.00755413811156681</v>
      </c>
      <c r="R65" s="11">
        <f t="shared" si="47"/>
        <v>0.13797</v>
      </c>
      <c r="S65" s="16">
        <f t="shared" si="48"/>
        <v>0.0547520338592941</v>
      </c>
      <c r="T65" s="3">
        <v>0.01</v>
      </c>
      <c r="U65" s="17">
        <f t="shared" si="49"/>
        <v>0.000547520338592941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0.0128475203385929</v>
      </c>
      <c r="AR65" s="24">
        <f t="shared" si="55"/>
        <v>137.97</v>
      </c>
      <c r="AS65" s="1">
        <f t="shared" si="56"/>
        <v>0.1</v>
      </c>
      <c r="AT65" s="2">
        <f>$E$5/12</f>
        <v>0.133333333333333</v>
      </c>
      <c r="AU65" s="1">
        <f t="shared" si="57"/>
        <v>158.349799379666</v>
      </c>
    </row>
    <row r="66" s="1" customFormat="1" ht="16.8" spans="1:47">
      <c r="A66" s="6"/>
      <c r="B66" s="6"/>
      <c r="C66" s="8">
        <v>6</v>
      </c>
      <c r="D66" s="9">
        <v>7.89116666666667</v>
      </c>
      <c r="E66" s="12">
        <f t="shared" si="58"/>
        <v>2.81561290322581</v>
      </c>
      <c r="F66" s="8" t="s">
        <v>109</v>
      </c>
      <c r="G66" s="6">
        <v>7</v>
      </c>
      <c r="H66" s="11">
        <f t="shared" si="40"/>
        <v>7.89116666666667</v>
      </c>
      <c r="I66" s="11">
        <f t="shared" si="41"/>
        <v>281.041166666667</v>
      </c>
      <c r="J66" s="11">
        <f t="shared" si="42"/>
        <v>0.0474119195309128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4.31736503382742</v>
      </c>
      <c r="P66" s="11">
        <f t="shared" si="45"/>
        <v>0.204694563569402</v>
      </c>
      <c r="Q66" s="15">
        <f t="shared" si="46"/>
        <v>0.0204694563569402</v>
      </c>
      <c r="R66" s="11">
        <f t="shared" si="47"/>
        <v>0.13797</v>
      </c>
      <c r="S66" s="16">
        <f t="shared" si="48"/>
        <v>0.148361646422702</v>
      </c>
      <c r="T66" s="3">
        <v>0.01</v>
      </c>
      <c r="U66" s="17">
        <f t="shared" si="49"/>
        <v>0.00148361646422702</v>
      </c>
      <c r="V66" s="16"/>
      <c r="W66" s="3"/>
      <c r="X66" s="17"/>
      <c r="Y66" s="18">
        <v>0.02</v>
      </c>
      <c r="Z66" s="3">
        <v>0.06</v>
      </c>
      <c r="AA66" s="19">
        <f t="shared" si="50"/>
        <v>0.0012</v>
      </c>
      <c r="AB66" s="3">
        <v>0.01</v>
      </c>
      <c r="AC66" s="3">
        <v>0.63</v>
      </c>
      <c r="AD66" s="19">
        <f t="shared" si="51"/>
        <v>0.0063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0.013783616464227</v>
      </c>
      <c r="AR66" s="24">
        <f t="shared" si="55"/>
        <v>137.97</v>
      </c>
      <c r="AS66" s="1">
        <f t="shared" si="56"/>
        <v>0.1</v>
      </c>
      <c r="AT66" s="2">
        <f>$E$5/12</f>
        <v>0.133333333333333</v>
      </c>
      <c r="AU66" s="1">
        <f t="shared" si="57"/>
        <v>169.887483678866</v>
      </c>
    </row>
    <row r="67" s="1" customFormat="1" ht="16.8" spans="1:47">
      <c r="A67" s="6"/>
      <c r="B67" s="6"/>
      <c r="C67" s="8">
        <v>7</v>
      </c>
      <c r="D67" s="9">
        <v>10.7341612903226</v>
      </c>
      <c r="E67" s="12">
        <f t="shared" si="58"/>
        <v>7.89116666666667</v>
      </c>
      <c r="F67" s="8" t="s">
        <v>109</v>
      </c>
      <c r="G67" s="6">
        <v>8</v>
      </c>
      <c r="H67" s="11">
        <f t="shared" si="40"/>
        <v>10.7341612903226</v>
      </c>
      <c r="I67" s="11">
        <f t="shared" si="41"/>
        <v>283.884161290323</v>
      </c>
      <c r="J67" s="11">
        <f t="shared" si="42"/>
        <v>0.0670765628293293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5.49237047025802</v>
      </c>
      <c r="P67" s="11">
        <f t="shared" si="45"/>
        <v>0.368409332930215</v>
      </c>
      <c r="Q67" s="15">
        <f t="shared" si="46"/>
        <v>0.0368409332930215</v>
      </c>
      <c r="R67" s="11">
        <f t="shared" si="47"/>
        <v>0.13797</v>
      </c>
      <c r="S67" s="16">
        <f t="shared" si="48"/>
        <v>0.267021332847876</v>
      </c>
      <c r="T67" s="3">
        <v>0.01</v>
      </c>
      <c r="U67" s="17">
        <f t="shared" si="49"/>
        <v>0.00267021332847876</v>
      </c>
      <c r="V67" s="16"/>
      <c r="W67" s="3"/>
      <c r="X67" s="17"/>
      <c r="Y67" s="18">
        <v>0.02</v>
      </c>
      <c r="Z67" s="3">
        <v>0.06</v>
      </c>
      <c r="AA67" s="19">
        <f t="shared" si="50"/>
        <v>0.0012</v>
      </c>
      <c r="AB67" s="3">
        <v>0.01</v>
      </c>
      <c r="AC67" s="3">
        <v>0.63</v>
      </c>
      <c r="AD67" s="19">
        <f t="shared" si="51"/>
        <v>0.0063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0.0149702133284788</v>
      </c>
      <c r="AR67" s="24">
        <f t="shared" si="55"/>
        <v>137.97</v>
      </c>
      <c r="AS67" s="1">
        <f t="shared" si="56"/>
        <v>0.1</v>
      </c>
      <c r="AT67" s="2">
        <f>$E$5/12</f>
        <v>0.133333333333333</v>
      </c>
      <c r="AU67" s="1">
        <f t="shared" si="57"/>
        <v>184.512669741766</v>
      </c>
    </row>
    <row r="68" s="1" customFormat="1" ht="16.8" spans="1:47">
      <c r="A68" s="6"/>
      <c r="B68" s="6"/>
      <c r="C68" s="8">
        <v>8</v>
      </c>
      <c r="D68" s="9">
        <v>9.35574193548387</v>
      </c>
      <c r="E68" s="12">
        <f t="shared" si="58"/>
        <v>10.7341612903226</v>
      </c>
      <c r="F68" s="8" t="s">
        <v>109</v>
      </c>
      <c r="G68" s="6">
        <v>9</v>
      </c>
      <c r="H68" s="11">
        <f t="shared" si="40"/>
        <v>9.35574193548387</v>
      </c>
      <c r="I68" s="11">
        <f t="shared" si="41"/>
        <v>282.505741935484</v>
      </c>
      <c r="J68" s="11">
        <f t="shared" si="42"/>
        <v>0.0567402339128488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6.5036611373278</v>
      </c>
      <c r="P68" s="11">
        <f t="shared" si="45"/>
        <v>0.369019254221884</v>
      </c>
      <c r="Q68" s="15">
        <f t="shared" si="46"/>
        <v>0.0369019254221884</v>
      </c>
      <c r="R68" s="11">
        <f t="shared" si="47"/>
        <v>0.13797</v>
      </c>
      <c r="S68" s="16">
        <f t="shared" si="48"/>
        <v>0.267463400900111</v>
      </c>
      <c r="T68" s="3">
        <v>0.01</v>
      </c>
      <c r="U68" s="17">
        <f t="shared" si="49"/>
        <v>0.00267463400900111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0.0149746340090011</v>
      </c>
      <c r="AR68" s="24">
        <f t="shared" si="55"/>
        <v>137.97</v>
      </c>
      <c r="AS68" s="1">
        <f t="shared" si="56"/>
        <v>0.1</v>
      </c>
      <c r="AT68" s="2">
        <f>$E$5/12</f>
        <v>0.133333333333333</v>
      </c>
      <c r="AU68" s="1">
        <f t="shared" si="57"/>
        <v>184.567156043821</v>
      </c>
    </row>
    <row r="69" s="1" customFormat="1" ht="16.8" spans="1:47">
      <c r="A69" s="6"/>
      <c r="B69" s="6"/>
      <c r="C69" s="8">
        <v>9</v>
      </c>
      <c r="D69" s="9">
        <v>5.37716666666667</v>
      </c>
      <c r="E69" s="12">
        <f t="shared" si="58"/>
        <v>9.35574193548387</v>
      </c>
      <c r="F69" s="8" t="s">
        <v>109</v>
      </c>
      <c r="G69" s="6">
        <v>10</v>
      </c>
      <c r="H69" s="11">
        <f t="shared" si="40"/>
        <v>5.37716666666667</v>
      </c>
      <c r="I69" s="11">
        <f t="shared" si="41"/>
        <v>278.527166666667</v>
      </c>
      <c r="J69" s="11">
        <f t="shared" si="42"/>
        <v>0.0346799736248241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7.51434188310592</v>
      </c>
      <c r="P69" s="11">
        <f t="shared" si="45"/>
        <v>0.260597178314024</v>
      </c>
      <c r="Q69" s="15">
        <f t="shared" si="46"/>
        <v>0.0260597178314024</v>
      </c>
      <c r="R69" s="11">
        <f t="shared" si="47"/>
        <v>0.13797</v>
      </c>
      <c r="S69" s="16">
        <f t="shared" si="48"/>
        <v>0.188879595791856</v>
      </c>
      <c r="T69" s="3">
        <v>0.01</v>
      </c>
      <c r="U69" s="17">
        <f t="shared" si="49"/>
        <v>0.00188879595791856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0.0141887959579186</v>
      </c>
      <c r="AR69" s="24">
        <f t="shared" si="55"/>
        <v>137.97</v>
      </c>
      <c r="AS69" s="1">
        <f t="shared" si="56"/>
        <v>0.1</v>
      </c>
      <c r="AT69" s="2">
        <f>$E$5/12</f>
        <v>0.133333333333333</v>
      </c>
      <c r="AU69" s="1">
        <f t="shared" si="57"/>
        <v>174.881450596053</v>
      </c>
    </row>
    <row r="70" s="1" customFormat="1" ht="16.8" spans="1:47">
      <c r="A70" s="6"/>
      <c r="B70" s="6"/>
      <c r="C70" s="8">
        <v>10</v>
      </c>
      <c r="D70" s="9">
        <v>-0.10158064516129</v>
      </c>
      <c r="E70" s="12">
        <f t="shared" si="58"/>
        <v>5.37716666666667</v>
      </c>
      <c r="F70" s="8" t="s">
        <v>109</v>
      </c>
      <c r="G70" s="6">
        <v>11</v>
      </c>
      <c r="H70" s="11">
        <f t="shared" si="40"/>
        <v>-0.10158064516129</v>
      </c>
      <c r="I70" s="11">
        <f t="shared" si="41"/>
        <v>273.048419354839</v>
      </c>
      <c r="J70" s="11">
        <f t="shared" si="42"/>
        <v>0.0171968040595308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6.8910574695523</v>
      </c>
      <c r="O70" s="11">
        <f t="shared" si="59"/>
        <v>1.74238723523959</v>
      </c>
      <c r="P70" s="11">
        <f t="shared" si="45"/>
        <v>0.029963491880243</v>
      </c>
      <c r="Q70" s="15">
        <f t="shared" si="46"/>
        <v>0.0029963491880243</v>
      </c>
      <c r="R70" s="11">
        <f t="shared" si="47"/>
        <v>0.13797</v>
      </c>
      <c r="S70" s="16">
        <f t="shared" si="48"/>
        <v>0.0217173964486794</v>
      </c>
      <c r="T70" s="3">
        <v>0.01</v>
      </c>
      <c r="U70" s="17">
        <f t="shared" si="49"/>
        <v>0.000217173964486794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0.0125171739644868</v>
      </c>
      <c r="AR70" s="24">
        <f t="shared" si="55"/>
        <v>137.97</v>
      </c>
      <c r="AS70" s="1">
        <f t="shared" si="56"/>
        <v>0.1</v>
      </c>
      <c r="AT70" s="2">
        <f>$E$5/12</f>
        <v>0.133333333333333</v>
      </c>
      <c r="AU70" s="1">
        <f t="shared" si="57"/>
        <v>154.278174607968</v>
      </c>
    </row>
    <row r="71" s="1" customFormat="1" ht="16.8" spans="1:48">
      <c r="A71" s="6"/>
      <c r="B71" s="6"/>
      <c r="C71" s="8">
        <v>11</v>
      </c>
      <c r="D71" s="9">
        <v>-10.8983666666667</v>
      </c>
      <c r="E71" s="12">
        <f t="shared" si="58"/>
        <v>-0.10158064516129</v>
      </c>
      <c r="F71" s="8" t="s">
        <v>111</v>
      </c>
      <c r="G71" s="6">
        <v>12</v>
      </c>
      <c r="H71" s="11">
        <f t="shared" si="40"/>
        <v>-10.8983666666667</v>
      </c>
      <c r="I71" s="11">
        <f t="shared" si="41"/>
        <v>262.251633333333</v>
      </c>
      <c r="J71" s="11">
        <f t="shared" si="42"/>
        <v>0.00396154672750273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3.09212374335935</v>
      </c>
      <c r="P71" s="11">
        <f t="shared" si="45"/>
        <v>0.0122495926965387</v>
      </c>
      <c r="Q71" s="15">
        <f t="shared" si="46"/>
        <v>0.00122495926965387</v>
      </c>
      <c r="R71" s="11">
        <f t="shared" si="47"/>
        <v>0.13797</v>
      </c>
      <c r="S71" s="16">
        <f t="shared" si="48"/>
        <v>0.00887844654384194</v>
      </c>
      <c r="T71" s="3">
        <v>0.01</v>
      </c>
      <c r="U71" s="17">
        <f t="shared" si="49"/>
        <v>8.87844654384194e-5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0.0123887844654384</v>
      </c>
      <c r="AR71" s="24">
        <f t="shared" si="55"/>
        <v>137.97</v>
      </c>
      <c r="AS71" s="1">
        <f t="shared" si="56"/>
        <v>0.1</v>
      </c>
      <c r="AT71" s="2">
        <f>$E$5/12</f>
        <v>0.133333333333333</v>
      </c>
      <c r="AU71" s="1">
        <f t="shared" si="57"/>
        <v>152.695732947557</v>
      </c>
      <c r="AV71" s="1">
        <f>SUM(AU60:AU71)</f>
        <v>1945.89347730425</v>
      </c>
    </row>
    <row r="72" s="1" customFormat="1" ht="16.8" spans="1:46">
      <c r="A72" s="6"/>
      <c r="B72" s="6"/>
      <c r="C72" s="8">
        <v>12</v>
      </c>
      <c r="D72" s="9">
        <v>-13.9052580645161</v>
      </c>
      <c r="E72" s="12">
        <f t="shared" si="58"/>
        <v>-10.8983666666667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-13.7395483870968</v>
      </c>
      <c r="E76" s="8"/>
      <c r="F76" s="8"/>
      <c r="G76" s="6">
        <v>1</v>
      </c>
      <c r="H76" s="11">
        <f t="shared" ref="H76:H87" si="60">E77</f>
        <v>-13.7395483870968</v>
      </c>
      <c r="I76" s="11">
        <f t="shared" ref="I76:I87" si="61">H76+273.15</f>
        <v>259.410451612903</v>
      </c>
      <c r="J76" s="11">
        <f t="shared" ref="J76:J87" si="62">EXP(($C$18*(I76-$C$16))/($C$19*I76*$C$16))</f>
        <v>0.00263793249731163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0.000206450092932311</v>
      </c>
      <c r="Q76" s="15">
        <f t="shared" ref="Q76:Q87" si="66">P76*$B$78</f>
        <v>3.92255176571391e-5</v>
      </c>
      <c r="R76" s="11">
        <f t="shared" ref="R76:R87" si="67">L76*$B$78</f>
        <v>0.0148697958333333</v>
      </c>
      <c r="S76" s="16">
        <f t="shared" ref="S76:S87" si="68">Q76/R76</f>
        <v>0.00263793249731164</v>
      </c>
      <c r="T76" s="3">
        <v>0.01</v>
      </c>
      <c r="U76" s="17">
        <f t="shared" ref="U76:U87" si="69">S76*T76</f>
        <v>2.63793249731164e-5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0.0116263793249731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935</v>
      </c>
      <c r="AU76" s="1">
        <f t="shared" ref="AU76:AU87" si="77">AT76*10000*AS76*0.67*AR76*AQ76</f>
        <v>108301.858012946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-14.2835161290323</v>
      </c>
      <c r="E77" s="12">
        <f t="shared" ref="E77:E88" si="78">D76</f>
        <v>-13.7395483870968</v>
      </c>
      <c r="F77" s="8" t="s">
        <v>109</v>
      </c>
      <c r="G77" s="6">
        <v>2</v>
      </c>
      <c r="H77" s="11">
        <f t="shared" si="60"/>
        <v>-14.2835161290323</v>
      </c>
      <c r="I77" s="11">
        <f t="shared" si="61"/>
        <v>258.866483870968</v>
      </c>
      <c r="J77" s="11">
        <f t="shared" si="62"/>
        <v>0.00243786574942241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0.156317716573734</v>
      </c>
      <c r="P77" s="11">
        <f t="shared" si="65"/>
        <v>0.000381081607263027</v>
      </c>
      <c r="Q77" s="15">
        <f t="shared" si="66"/>
        <v>7.24055053799751e-5</v>
      </c>
      <c r="R77" s="11">
        <f t="shared" si="67"/>
        <v>0.0148697958333333</v>
      </c>
      <c r="S77" s="16">
        <f t="shared" si="68"/>
        <v>0.00486930057356035</v>
      </c>
      <c r="T77" s="3">
        <v>0.01</v>
      </c>
      <c r="U77" s="17">
        <f t="shared" si="69"/>
        <v>4.86930057356035e-5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0.0116486930057356</v>
      </c>
      <c r="AR77" s="24">
        <f t="shared" si="74"/>
        <v>7.82620833333333</v>
      </c>
      <c r="AS77" s="1">
        <f t="shared" si="75"/>
        <v>0.19</v>
      </c>
      <c r="AT77" s="2">
        <f t="shared" si="76"/>
        <v>935</v>
      </c>
      <c r="AU77" s="1">
        <f t="shared" si="77"/>
        <v>108509.714046036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9">
        <v>-10.0933571428571</v>
      </c>
      <c r="E78" s="12">
        <f t="shared" si="78"/>
        <v>-14.2835161290323</v>
      </c>
      <c r="F78" s="8" t="s">
        <v>109</v>
      </c>
      <c r="G78" s="6">
        <v>3</v>
      </c>
      <c r="H78" s="11">
        <f t="shared" si="60"/>
        <v>-10.0933571428571</v>
      </c>
      <c r="I78" s="11">
        <f t="shared" si="61"/>
        <v>263.056642857143</v>
      </c>
      <c r="J78" s="11">
        <f t="shared" si="62"/>
        <v>0.00443821870718478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0.234198718299805</v>
      </c>
      <c r="P78" s="11">
        <f t="shared" si="65"/>
        <v>0.00103942513275689</v>
      </c>
      <c r="Q78" s="15">
        <f t="shared" si="66"/>
        <v>0.000197490775223809</v>
      </c>
      <c r="R78" s="11">
        <f t="shared" si="67"/>
        <v>0.0148697958333333</v>
      </c>
      <c r="S78" s="16">
        <f t="shared" si="68"/>
        <v>0.0132813373793</v>
      </c>
      <c r="T78" s="3">
        <v>0.01</v>
      </c>
      <c r="U78" s="17">
        <f t="shared" si="69"/>
        <v>0.000132813373793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0.011732813373793</v>
      </c>
      <c r="AR78" s="24">
        <f t="shared" si="74"/>
        <v>7.82620833333333</v>
      </c>
      <c r="AS78" s="1">
        <f t="shared" si="75"/>
        <v>0.19</v>
      </c>
      <c r="AT78" s="2">
        <f t="shared" si="76"/>
        <v>935</v>
      </c>
      <c r="AU78" s="1">
        <f t="shared" si="77"/>
        <v>109293.310718973</v>
      </c>
    </row>
    <row r="79" s="1" customFormat="1" ht="16.8" spans="1:47">
      <c r="A79" s="6"/>
      <c r="B79" s="6"/>
      <c r="C79" s="8">
        <v>3</v>
      </c>
      <c r="D79" s="9">
        <v>-4.78132258064516</v>
      </c>
      <c r="E79" s="12">
        <f t="shared" si="78"/>
        <v>-10.0933571428571</v>
      </c>
      <c r="F79" s="8" t="s">
        <v>109</v>
      </c>
      <c r="G79" s="6">
        <v>4</v>
      </c>
      <c r="H79" s="11">
        <f t="shared" si="60"/>
        <v>-4.78132258064516</v>
      </c>
      <c r="I79" s="11">
        <f t="shared" si="61"/>
        <v>268.368677419355</v>
      </c>
      <c r="J79" s="11">
        <f t="shared" si="62"/>
        <v>0.0092340840170555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0.311421376500381</v>
      </c>
      <c r="P79" s="11">
        <f t="shared" si="65"/>
        <v>0.00287569115531159</v>
      </c>
      <c r="Q79" s="15">
        <f t="shared" si="66"/>
        <v>0.000546381319509202</v>
      </c>
      <c r="R79" s="11">
        <f t="shared" si="67"/>
        <v>0.0148697958333333</v>
      </c>
      <c r="S79" s="16">
        <f t="shared" si="68"/>
        <v>0.0367443726620907</v>
      </c>
      <c r="T79" s="3">
        <v>0.01</v>
      </c>
      <c r="U79" s="17">
        <f t="shared" si="69"/>
        <v>0.000367443726620907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0.0119674437266209</v>
      </c>
      <c r="AR79" s="24">
        <f t="shared" si="74"/>
        <v>7.82620833333333</v>
      </c>
      <c r="AS79" s="1">
        <f t="shared" si="75"/>
        <v>0.19</v>
      </c>
      <c r="AT79" s="2">
        <f t="shared" si="76"/>
        <v>935</v>
      </c>
      <c r="AU79" s="1">
        <f t="shared" si="77"/>
        <v>111478.935533649</v>
      </c>
    </row>
    <row r="80" s="1" customFormat="1" ht="16.8" spans="1:47">
      <c r="A80" s="6"/>
      <c r="B80" s="6"/>
      <c r="C80" s="8">
        <v>4</v>
      </c>
      <c r="D80" s="9">
        <v>-3.48216666666667</v>
      </c>
      <c r="E80" s="12">
        <f t="shared" si="78"/>
        <v>-4.78132258064516</v>
      </c>
      <c r="F80" s="8" t="s">
        <v>109</v>
      </c>
      <c r="G80" s="6">
        <v>5</v>
      </c>
      <c r="H80" s="11">
        <f t="shared" si="60"/>
        <v>-3.48216666666667</v>
      </c>
      <c r="I80" s="11">
        <f t="shared" si="61"/>
        <v>269.667833333333</v>
      </c>
      <c r="J80" s="11">
        <f t="shared" si="62"/>
        <v>0.0109977555986629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0.293118401077816</v>
      </c>
      <c r="O80" s="11">
        <f t="shared" si="79"/>
        <v>0.0936893676005868</v>
      </c>
      <c r="P80" s="11">
        <f t="shared" si="65"/>
        <v>0.00103037276706454</v>
      </c>
      <c r="Q80" s="15">
        <f t="shared" si="66"/>
        <v>0.000195770825742263</v>
      </c>
      <c r="R80" s="11">
        <f t="shared" si="67"/>
        <v>0.0148697958333333</v>
      </c>
      <c r="S80" s="16">
        <f t="shared" si="68"/>
        <v>0.0131656700560345</v>
      </c>
      <c r="T80" s="3">
        <v>0.01</v>
      </c>
      <c r="U80" s="17">
        <f t="shared" si="69"/>
        <v>0.000131656700560345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0.0117316567005603</v>
      </c>
      <c r="AR80" s="24">
        <f t="shared" si="74"/>
        <v>7.82620833333333</v>
      </c>
      <c r="AS80" s="1">
        <f t="shared" si="75"/>
        <v>0.19</v>
      </c>
      <c r="AT80" s="2">
        <f t="shared" si="76"/>
        <v>935</v>
      </c>
      <c r="AU80" s="1">
        <f t="shared" si="77"/>
        <v>109282.536095445</v>
      </c>
    </row>
    <row r="81" s="1" customFormat="1" ht="16.8" spans="1:47">
      <c r="A81" s="6"/>
      <c r="B81" s="6"/>
      <c r="C81" s="8">
        <v>5</v>
      </c>
      <c r="D81" s="9">
        <v>2.81561290322581</v>
      </c>
      <c r="E81" s="12">
        <f t="shared" si="78"/>
        <v>-3.48216666666667</v>
      </c>
      <c r="F81" s="8" t="s">
        <v>111</v>
      </c>
      <c r="G81" s="6">
        <v>6</v>
      </c>
      <c r="H81" s="11">
        <f t="shared" si="60"/>
        <v>2.81561290322581</v>
      </c>
      <c r="I81" s="11">
        <f t="shared" si="61"/>
        <v>275.965612903226</v>
      </c>
      <c r="J81" s="11">
        <f t="shared" si="62"/>
        <v>0.0250700983314795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0.170921078166856</v>
      </c>
      <c r="P81" s="11">
        <f t="shared" si="65"/>
        <v>0.00428500823656556</v>
      </c>
      <c r="Q81" s="15">
        <f t="shared" si="66"/>
        <v>0.000814151564947457</v>
      </c>
      <c r="R81" s="11">
        <f t="shared" si="67"/>
        <v>0.0148697958333333</v>
      </c>
      <c r="S81" s="16">
        <f t="shared" si="68"/>
        <v>0.0547520338592942</v>
      </c>
      <c r="T81" s="3">
        <v>0.01</v>
      </c>
      <c r="U81" s="17">
        <f t="shared" si="69"/>
        <v>0.000547520338592942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0.0121475203385929</v>
      </c>
      <c r="AR81" s="24">
        <f t="shared" si="74"/>
        <v>7.82620833333333</v>
      </c>
      <c r="AS81" s="1">
        <f t="shared" si="75"/>
        <v>0.19</v>
      </c>
      <c r="AT81" s="2">
        <f t="shared" si="76"/>
        <v>935</v>
      </c>
      <c r="AU81" s="1">
        <f t="shared" si="77"/>
        <v>113156.382236196</v>
      </c>
    </row>
    <row r="82" s="1" customFormat="1" ht="16.8" spans="1:47">
      <c r="A82" s="6"/>
      <c r="B82" s="6"/>
      <c r="C82" s="8">
        <v>6</v>
      </c>
      <c r="D82" s="9">
        <v>7.89116666666667</v>
      </c>
      <c r="E82" s="12">
        <f t="shared" si="78"/>
        <v>2.81561290322581</v>
      </c>
      <c r="F82" s="8" t="s">
        <v>109</v>
      </c>
      <c r="G82" s="6">
        <v>7</v>
      </c>
      <c r="H82" s="11">
        <f t="shared" si="60"/>
        <v>7.89116666666667</v>
      </c>
      <c r="I82" s="11">
        <f t="shared" si="61"/>
        <v>281.041166666667</v>
      </c>
      <c r="J82" s="11">
        <f t="shared" si="62"/>
        <v>0.0474119195309128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0.244898153263623</v>
      </c>
      <c r="P82" s="11">
        <f t="shared" si="65"/>
        <v>0.011611091535804</v>
      </c>
      <c r="Q82" s="15">
        <f t="shared" si="66"/>
        <v>0.00220610739180277</v>
      </c>
      <c r="R82" s="11">
        <f t="shared" si="67"/>
        <v>0.0148697958333333</v>
      </c>
      <c r="S82" s="16">
        <f t="shared" si="68"/>
        <v>0.148361646422702</v>
      </c>
      <c r="T82" s="3">
        <v>0.01</v>
      </c>
      <c r="U82" s="17">
        <f t="shared" si="69"/>
        <v>0.00148361646422702</v>
      </c>
      <c r="V82" s="16"/>
      <c r="W82" s="3"/>
      <c r="X82" s="17"/>
      <c r="Y82" s="18">
        <v>0.02</v>
      </c>
      <c r="Z82" s="3">
        <v>0.17</v>
      </c>
      <c r="AA82" s="19">
        <f t="shared" si="70"/>
        <v>0.0034</v>
      </c>
      <c r="AB82" s="3">
        <v>0.01</v>
      </c>
      <c r="AC82" s="3">
        <v>0.03</v>
      </c>
      <c r="AD82" s="19">
        <f t="shared" si="71"/>
        <v>0.0003</v>
      </c>
      <c r="AE82" s="16"/>
      <c r="AF82" s="3"/>
      <c r="AG82" s="17"/>
      <c r="AH82" s="16"/>
      <c r="AI82" s="3"/>
      <c r="AJ82" s="17"/>
      <c r="AL82" s="19"/>
      <c r="AM82" s="19"/>
      <c r="AN82" s="3">
        <v>0.01</v>
      </c>
      <c r="AO82" s="3">
        <v>0.79</v>
      </c>
      <c r="AP82" s="3">
        <f t="shared" si="72"/>
        <v>0.0079</v>
      </c>
      <c r="AQ82" s="1">
        <f t="shared" si="73"/>
        <v>0.013083616464227</v>
      </c>
      <c r="AR82" s="24">
        <f t="shared" si="74"/>
        <v>7.82620833333333</v>
      </c>
      <c r="AS82" s="1">
        <f t="shared" si="75"/>
        <v>0.19</v>
      </c>
      <c r="AT82" s="2">
        <f t="shared" si="76"/>
        <v>935</v>
      </c>
      <c r="AU82" s="1">
        <f t="shared" si="77"/>
        <v>121876.289513532</v>
      </c>
    </row>
    <row r="83" s="1" customFormat="1" ht="16.8" spans="1:47">
      <c r="A83" s="6"/>
      <c r="B83" s="6"/>
      <c r="C83" s="8">
        <v>7</v>
      </c>
      <c r="D83" s="9">
        <v>10.7341612903226</v>
      </c>
      <c r="E83" s="12">
        <f t="shared" si="78"/>
        <v>7.89116666666667</v>
      </c>
      <c r="F83" s="8" t="s">
        <v>109</v>
      </c>
      <c r="G83" s="6">
        <v>8</v>
      </c>
      <c r="H83" s="11">
        <f t="shared" si="60"/>
        <v>10.7341612903226</v>
      </c>
      <c r="I83" s="11">
        <f t="shared" si="61"/>
        <v>283.884161290323</v>
      </c>
      <c r="J83" s="11">
        <f t="shared" si="62"/>
        <v>0.0670765628293293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0.311549145061153</v>
      </c>
      <c r="P83" s="11">
        <f t="shared" si="65"/>
        <v>0.0208976458031182</v>
      </c>
      <c r="Q83" s="15">
        <f t="shared" si="66"/>
        <v>0.00397055270259246</v>
      </c>
      <c r="R83" s="11">
        <f t="shared" si="67"/>
        <v>0.0148697958333333</v>
      </c>
      <c r="S83" s="16">
        <f t="shared" si="68"/>
        <v>0.267021332847877</v>
      </c>
      <c r="T83" s="3">
        <v>0.01</v>
      </c>
      <c r="U83" s="17">
        <f t="shared" si="69"/>
        <v>0.00267021332847877</v>
      </c>
      <c r="V83" s="16"/>
      <c r="W83" s="3"/>
      <c r="X83" s="17"/>
      <c r="Y83" s="18">
        <v>0.02</v>
      </c>
      <c r="Z83" s="3">
        <v>0.17</v>
      </c>
      <c r="AA83" s="19">
        <f t="shared" si="70"/>
        <v>0.0034</v>
      </c>
      <c r="AB83" s="3">
        <v>0.01</v>
      </c>
      <c r="AC83" s="3">
        <v>0.03</v>
      </c>
      <c r="AD83" s="19">
        <f t="shared" si="71"/>
        <v>0.0003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</v>
      </c>
      <c r="AO83" s="3">
        <v>0.79</v>
      </c>
      <c r="AP83" s="3">
        <f t="shared" si="72"/>
        <v>0.0079</v>
      </c>
      <c r="AQ83" s="1">
        <f t="shared" si="73"/>
        <v>0.0142702133284788</v>
      </c>
      <c r="AR83" s="24">
        <f t="shared" si="74"/>
        <v>7.82620833333333</v>
      </c>
      <c r="AS83" s="1">
        <f t="shared" si="75"/>
        <v>0.19</v>
      </c>
      <c r="AT83" s="2">
        <f t="shared" si="76"/>
        <v>935</v>
      </c>
      <c r="AU83" s="1">
        <f t="shared" si="77"/>
        <v>132929.657162974</v>
      </c>
    </row>
    <row r="84" s="1" customFormat="1" ht="16.8" spans="1:47">
      <c r="A84" s="6"/>
      <c r="B84" s="6"/>
      <c r="C84" s="8">
        <v>8</v>
      </c>
      <c r="D84" s="9">
        <v>9.35574193548387</v>
      </c>
      <c r="E84" s="12">
        <f t="shared" si="78"/>
        <v>10.7341612903226</v>
      </c>
      <c r="F84" s="8" t="s">
        <v>109</v>
      </c>
      <c r="G84" s="6">
        <v>9</v>
      </c>
      <c r="H84" s="11">
        <f t="shared" si="60"/>
        <v>9.35574193548387</v>
      </c>
      <c r="I84" s="11">
        <f t="shared" si="61"/>
        <v>282.505741935484</v>
      </c>
      <c r="J84" s="11">
        <f t="shared" si="62"/>
        <v>0.0567402339128488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0.368913582591368</v>
      </c>
      <c r="P84" s="11">
        <f t="shared" si="65"/>
        <v>0.0209322429698612</v>
      </c>
      <c r="Q84" s="15">
        <f t="shared" si="66"/>
        <v>0.00397712616427364</v>
      </c>
      <c r="R84" s="11">
        <f t="shared" si="67"/>
        <v>0.0148697958333333</v>
      </c>
      <c r="S84" s="16">
        <f t="shared" si="68"/>
        <v>0.267463400900112</v>
      </c>
      <c r="T84" s="3">
        <v>0.01</v>
      </c>
      <c r="U84" s="17">
        <f t="shared" si="69"/>
        <v>0.00267463400900112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0.0142746340090011</v>
      </c>
      <c r="AR84" s="24">
        <f t="shared" si="74"/>
        <v>7.82620833333333</v>
      </c>
      <c r="AS84" s="1">
        <f t="shared" si="75"/>
        <v>0.19</v>
      </c>
      <c r="AT84" s="2">
        <f t="shared" si="76"/>
        <v>935</v>
      </c>
      <c r="AU84" s="1">
        <f t="shared" si="77"/>
        <v>132970.836613675</v>
      </c>
    </row>
    <row r="85" s="1" customFormat="1" ht="16.8" spans="1:47">
      <c r="A85" s="6"/>
      <c r="B85" s="6"/>
      <c r="C85" s="8">
        <v>9</v>
      </c>
      <c r="D85" s="9">
        <v>5.37716666666667</v>
      </c>
      <c r="E85" s="12">
        <f t="shared" si="78"/>
        <v>9.35574193548387</v>
      </c>
      <c r="F85" s="8" t="s">
        <v>109</v>
      </c>
      <c r="G85" s="6">
        <v>10</v>
      </c>
      <c r="H85" s="11">
        <f t="shared" si="60"/>
        <v>5.37716666666667</v>
      </c>
      <c r="I85" s="11">
        <f t="shared" si="61"/>
        <v>278.527166666667</v>
      </c>
      <c r="J85" s="11">
        <f t="shared" si="62"/>
        <v>0.0346799736248241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0.42624342295484</v>
      </c>
      <c r="P85" s="11">
        <f t="shared" si="65"/>
        <v>0.0147821106658286</v>
      </c>
      <c r="Q85" s="15">
        <f t="shared" si="66"/>
        <v>0.00280860102650743</v>
      </c>
      <c r="R85" s="11">
        <f t="shared" si="67"/>
        <v>0.0148697958333333</v>
      </c>
      <c r="S85" s="16">
        <f t="shared" si="68"/>
        <v>0.188879595791857</v>
      </c>
      <c r="T85" s="3">
        <v>0.01</v>
      </c>
      <c r="U85" s="17">
        <f t="shared" si="69"/>
        <v>0.00188879595791857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0.0134887959579186</v>
      </c>
      <c r="AR85" s="24">
        <f t="shared" si="74"/>
        <v>7.82620833333333</v>
      </c>
      <c r="AS85" s="1">
        <f t="shared" si="75"/>
        <v>0.19</v>
      </c>
      <c r="AT85" s="2">
        <f t="shared" si="76"/>
        <v>935</v>
      </c>
      <c r="AU85" s="1">
        <f t="shared" si="77"/>
        <v>125650.610888139</v>
      </c>
    </row>
    <row r="86" s="1" customFormat="1" ht="16.8" spans="1:47">
      <c r="A86" s="6"/>
      <c r="B86" s="6"/>
      <c r="C86" s="8">
        <v>10</v>
      </c>
      <c r="D86" s="9">
        <v>-0.10158064516129</v>
      </c>
      <c r="E86" s="12">
        <f t="shared" si="78"/>
        <v>5.37716666666667</v>
      </c>
      <c r="F86" s="8" t="s">
        <v>109</v>
      </c>
      <c r="G86" s="6">
        <v>11</v>
      </c>
      <c r="H86" s="11">
        <f t="shared" si="60"/>
        <v>-0.10158064516129</v>
      </c>
      <c r="I86" s="11">
        <f t="shared" si="61"/>
        <v>273.048419354839</v>
      </c>
      <c r="J86" s="11">
        <f t="shared" si="62"/>
        <v>0.0171968040595308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0.390888246674561</v>
      </c>
      <c r="O86" s="11">
        <f t="shared" si="79"/>
        <v>0.0988351489477838</v>
      </c>
      <c r="P86" s="11">
        <f t="shared" si="65"/>
        <v>0.00169964869064958</v>
      </c>
      <c r="Q86" s="15">
        <f t="shared" si="66"/>
        <v>0.000322933251223421</v>
      </c>
      <c r="R86" s="11">
        <f t="shared" si="67"/>
        <v>0.0148697958333333</v>
      </c>
      <c r="S86" s="16">
        <f t="shared" si="68"/>
        <v>0.0217173964486794</v>
      </c>
      <c r="T86" s="3">
        <v>0.01</v>
      </c>
      <c r="U86" s="17">
        <f t="shared" si="69"/>
        <v>0.000217173964486794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0.0118171739644868</v>
      </c>
      <c r="AR86" s="24">
        <f t="shared" si="74"/>
        <v>7.82620833333333</v>
      </c>
      <c r="AS86" s="1">
        <f t="shared" si="75"/>
        <v>0.19</v>
      </c>
      <c r="AT86" s="2">
        <f t="shared" si="76"/>
        <v>935</v>
      </c>
      <c r="AU86" s="1">
        <f t="shared" si="77"/>
        <v>110079.145109872</v>
      </c>
    </row>
    <row r="87" s="1" customFormat="1" ht="16.8" spans="1:48">
      <c r="A87" s="6"/>
      <c r="B87" s="6"/>
      <c r="C87" s="8">
        <v>11</v>
      </c>
      <c r="D87" s="9">
        <v>-10.8983666666667</v>
      </c>
      <c r="E87" s="12">
        <f t="shared" si="78"/>
        <v>-0.10158064516129</v>
      </c>
      <c r="F87" s="8" t="s">
        <v>111</v>
      </c>
      <c r="G87" s="6">
        <v>12</v>
      </c>
      <c r="H87" s="11">
        <f t="shared" si="60"/>
        <v>-10.8983666666667</v>
      </c>
      <c r="I87" s="11">
        <f t="shared" si="61"/>
        <v>262.251633333333</v>
      </c>
      <c r="J87" s="11">
        <f t="shared" si="62"/>
        <v>0.00396154672750273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0.175397583590468</v>
      </c>
      <c r="P87" s="11">
        <f t="shared" si="65"/>
        <v>0.000694845723284703</v>
      </c>
      <c r="Q87" s="15">
        <f t="shared" si="66"/>
        <v>0.000132020687424094</v>
      </c>
      <c r="R87" s="11">
        <f t="shared" si="67"/>
        <v>0.0148697958333333</v>
      </c>
      <c r="S87" s="16">
        <f t="shared" si="68"/>
        <v>0.00887844654384195</v>
      </c>
      <c r="T87" s="3">
        <v>0.01</v>
      </c>
      <c r="U87" s="17">
        <f t="shared" si="69"/>
        <v>8.87844654384195e-5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0.0116887844654384</v>
      </c>
      <c r="AR87" s="24">
        <f t="shared" si="74"/>
        <v>7.82620833333333</v>
      </c>
      <c r="AS87" s="1">
        <f t="shared" si="75"/>
        <v>0.19</v>
      </c>
      <c r="AT87" s="2">
        <f t="shared" si="76"/>
        <v>935</v>
      </c>
      <c r="AU87" s="1">
        <f t="shared" si="77"/>
        <v>108883.173353951</v>
      </c>
      <c r="AV87" s="1">
        <f>SUM(AU76:AU87)</f>
        <v>1392412.44928539</v>
      </c>
    </row>
    <row r="88" s="1" customFormat="1" ht="16.8" spans="1:46">
      <c r="A88" s="6"/>
      <c r="B88" s="6"/>
      <c r="C88" s="8">
        <v>12</v>
      </c>
      <c r="D88" s="9">
        <v>-13.9052580645161</v>
      </c>
      <c r="E88" s="12">
        <f t="shared" si="78"/>
        <v>-10.8983666666667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-13.7395483870968</v>
      </c>
      <c r="E91" s="8"/>
      <c r="F91" s="8"/>
      <c r="G91" s="6">
        <v>1</v>
      </c>
      <c r="H91" s="11">
        <f t="shared" ref="H91:H102" si="80">E92</f>
        <v>-13.7395483870968</v>
      </c>
      <c r="I91" s="11">
        <f t="shared" ref="I91:I102" si="81">H91+273.15</f>
        <v>259.410451612903</v>
      </c>
      <c r="J91" s="11">
        <f t="shared" ref="J91:J102" si="82">EXP(($C$18*(I91-$C$16))/($C$19*I91*$C$16))</f>
        <v>0.00263793249731163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0.000200271835195899</v>
      </c>
      <c r="Q91" s="15">
        <f t="shared" ref="Q91:Q102" si="86">P91*$B$93</f>
        <v>2.60353385754669e-5</v>
      </c>
      <c r="R91" s="11">
        <f t="shared" ref="R91:R102" si="87">L91*$B$93</f>
        <v>0.0098696</v>
      </c>
      <c r="S91" s="16">
        <f t="shared" ref="S91:S102" si="88">Q91/R91</f>
        <v>0.00263793249731164</v>
      </c>
      <c r="T91" s="3">
        <v>0.01</v>
      </c>
      <c r="U91" s="17">
        <f t="shared" ref="U91:U102" si="89">S91*T91</f>
        <v>2.63793249731164e-5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0.0148263793249731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1.66666666666667</v>
      </c>
      <c r="AU91" s="1">
        <f t="shared" ref="AU91:AU102" si="96">AT91*10000*AS91*0.67*AR91*AQ91</f>
        <v>163.402317280759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-14.2835161290323</v>
      </c>
      <c r="E92" s="12">
        <f t="shared" ref="E92:E103" si="97">D91</f>
        <v>-13.7395483870968</v>
      </c>
      <c r="F92" s="8" t="s">
        <v>109</v>
      </c>
      <c r="G92" s="6">
        <v>2</v>
      </c>
      <c r="H92" s="11">
        <f t="shared" si="80"/>
        <v>-14.2835161290323</v>
      </c>
      <c r="I92" s="11">
        <f t="shared" si="81"/>
        <v>258.866483870968</v>
      </c>
      <c r="J92" s="11">
        <f t="shared" si="82"/>
        <v>0.00243786574942241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0.151639728164804</v>
      </c>
      <c r="P92" s="11">
        <f t="shared" si="85"/>
        <v>0.000369677299544701</v>
      </c>
      <c r="Q92" s="15">
        <f t="shared" si="86"/>
        <v>4.80580489408111e-5</v>
      </c>
      <c r="R92" s="11">
        <f t="shared" si="87"/>
        <v>0.0098696</v>
      </c>
      <c r="S92" s="16">
        <f t="shared" si="88"/>
        <v>0.00486930057356034</v>
      </c>
      <c r="T92" s="3">
        <v>0.01</v>
      </c>
      <c r="U92" s="17">
        <f t="shared" si="89"/>
        <v>4.86930057356034e-5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0.0148486930057356</v>
      </c>
      <c r="AR92" s="24">
        <f t="shared" si="93"/>
        <v>7.592</v>
      </c>
      <c r="AS92" s="1">
        <f t="shared" si="94"/>
        <v>0.13</v>
      </c>
      <c r="AT92" s="2">
        <f t="shared" si="95"/>
        <v>1.66666666666667</v>
      </c>
      <c r="AU92" s="1">
        <f t="shared" si="96"/>
        <v>163.648237546506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-10.0933571428571</v>
      </c>
      <c r="E93" s="12">
        <f t="shared" si="97"/>
        <v>-14.2835161290323</v>
      </c>
      <c r="F93" s="8" t="s">
        <v>109</v>
      </c>
      <c r="G93" s="6">
        <v>3</v>
      </c>
      <c r="H93" s="11">
        <f t="shared" si="80"/>
        <v>-10.0933571428571</v>
      </c>
      <c r="I93" s="11">
        <f t="shared" si="81"/>
        <v>263.056642857143</v>
      </c>
      <c r="J93" s="11">
        <f t="shared" si="82"/>
        <v>0.00443821870718478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0.227190050865259</v>
      </c>
      <c r="P93" s="11">
        <f t="shared" si="85"/>
        <v>0.00100831913383646</v>
      </c>
      <c r="Q93" s="15">
        <f t="shared" si="86"/>
        <v>0.000131081487398739</v>
      </c>
      <c r="R93" s="11">
        <f t="shared" si="87"/>
        <v>0.0098696</v>
      </c>
      <c r="S93" s="16">
        <f t="shared" si="88"/>
        <v>0.0132813373793</v>
      </c>
      <c r="T93" s="3">
        <v>0.01</v>
      </c>
      <c r="U93" s="17">
        <f t="shared" si="89"/>
        <v>0.000132813373793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0.014932813373793</v>
      </c>
      <c r="AR93" s="24">
        <f t="shared" si="93"/>
        <v>7.592</v>
      </c>
      <c r="AS93" s="1">
        <f t="shared" si="94"/>
        <v>0.13</v>
      </c>
      <c r="AT93" s="2">
        <f t="shared" si="95"/>
        <v>1.66666666666667</v>
      </c>
      <c r="AU93" s="1">
        <f t="shared" si="96"/>
        <v>164.575332609286</v>
      </c>
    </row>
    <row r="94" s="1" customFormat="1" ht="16.8" spans="1:47">
      <c r="A94" s="6"/>
      <c r="B94" s="6"/>
      <c r="C94" s="8">
        <v>3</v>
      </c>
      <c r="D94" s="9">
        <v>-4.78132258064516</v>
      </c>
      <c r="E94" s="12">
        <f t="shared" si="97"/>
        <v>-10.0933571428571</v>
      </c>
      <c r="F94" s="8" t="s">
        <v>109</v>
      </c>
      <c r="G94" s="6">
        <v>4</v>
      </c>
      <c r="H94" s="11">
        <f t="shared" si="80"/>
        <v>-4.78132258064516</v>
      </c>
      <c r="I94" s="11">
        <f t="shared" si="81"/>
        <v>268.368677419355</v>
      </c>
      <c r="J94" s="11">
        <f t="shared" si="82"/>
        <v>0.0092340840170555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0.302101731731423</v>
      </c>
      <c r="P94" s="11">
        <f t="shared" si="85"/>
        <v>0.00278963277250592</v>
      </c>
      <c r="Q94" s="15">
        <f t="shared" si="86"/>
        <v>0.00036265226042577</v>
      </c>
      <c r="R94" s="11">
        <f t="shared" si="87"/>
        <v>0.0098696</v>
      </c>
      <c r="S94" s="16">
        <f t="shared" si="88"/>
        <v>0.0367443726620906</v>
      </c>
      <c r="T94" s="3">
        <v>0.01</v>
      </c>
      <c r="U94" s="17">
        <f t="shared" si="89"/>
        <v>0.000367443726620906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0.0151674437266209</v>
      </c>
      <c r="AR94" s="24">
        <f t="shared" si="93"/>
        <v>7.592</v>
      </c>
      <c r="AS94" s="1">
        <f t="shared" si="94"/>
        <v>0.13</v>
      </c>
      <c r="AT94" s="2">
        <f t="shared" si="95"/>
        <v>1.66666666666667</v>
      </c>
      <c r="AU94" s="1">
        <f t="shared" si="96"/>
        <v>167.161206241421</v>
      </c>
    </row>
    <row r="95" s="1" customFormat="1" ht="16.8" spans="1:47">
      <c r="A95" s="6"/>
      <c r="B95" s="6"/>
      <c r="C95" s="8">
        <v>4</v>
      </c>
      <c r="D95" s="9">
        <v>-3.48216666666667</v>
      </c>
      <c r="E95" s="12">
        <f t="shared" si="97"/>
        <v>-4.78132258064516</v>
      </c>
      <c r="F95" s="8" t="s">
        <v>109</v>
      </c>
      <c r="G95" s="6">
        <v>5</v>
      </c>
      <c r="H95" s="11">
        <f t="shared" si="80"/>
        <v>-3.48216666666667</v>
      </c>
      <c r="I95" s="11">
        <f t="shared" si="81"/>
        <v>269.667833333333</v>
      </c>
      <c r="J95" s="11">
        <f t="shared" si="82"/>
        <v>0.0109977555986629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0.284346494010971</v>
      </c>
      <c r="O95" s="11">
        <f t="shared" si="98"/>
        <v>0.0908856049479458</v>
      </c>
      <c r="P95" s="11">
        <f t="shared" si="85"/>
        <v>0.000999537670654137</v>
      </c>
      <c r="Q95" s="15">
        <f t="shared" si="86"/>
        <v>0.000129939897185038</v>
      </c>
      <c r="R95" s="11">
        <f t="shared" si="87"/>
        <v>0.0098696</v>
      </c>
      <c r="S95" s="16">
        <f t="shared" si="88"/>
        <v>0.0131656700560345</v>
      </c>
      <c r="T95" s="3">
        <v>0.01</v>
      </c>
      <c r="U95" s="17">
        <f t="shared" si="89"/>
        <v>0.000131656700560345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0.0149316567005603</v>
      </c>
      <c r="AR95" s="24">
        <f t="shared" si="93"/>
        <v>7.592</v>
      </c>
      <c r="AS95" s="1">
        <f t="shared" si="94"/>
        <v>0.13</v>
      </c>
      <c r="AT95" s="2">
        <f t="shared" si="95"/>
        <v>1.66666666666667</v>
      </c>
      <c r="AU95" s="1">
        <f t="shared" si="96"/>
        <v>164.562584851899</v>
      </c>
    </row>
    <row r="96" s="1" customFormat="1" ht="16.8" spans="1:47">
      <c r="A96" s="6"/>
      <c r="B96" s="6"/>
      <c r="C96" s="8">
        <v>5</v>
      </c>
      <c r="D96" s="9">
        <v>2.81561290322581</v>
      </c>
      <c r="E96" s="12">
        <f t="shared" si="97"/>
        <v>-3.48216666666667</v>
      </c>
      <c r="F96" s="8" t="s">
        <v>111</v>
      </c>
      <c r="G96" s="6">
        <v>6</v>
      </c>
      <c r="H96" s="11">
        <f t="shared" si="80"/>
        <v>2.81561290322581</v>
      </c>
      <c r="I96" s="11">
        <f t="shared" si="81"/>
        <v>275.965612903226</v>
      </c>
      <c r="J96" s="11">
        <f t="shared" si="82"/>
        <v>0.0250700983314795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0.165806067277292</v>
      </c>
      <c r="P96" s="11">
        <f t="shared" si="85"/>
        <v>0.00415677441059761</v>
      </c>
      <c r="Q96" s="15">
        <f t="shared" si="86"/>
        <v>0.000540380673377689</v>
      </c>
      <c r="R96" s="11">
        <f t="shared" si="87"/>
        <v>0.0098696</v>
      </c>
      <c r="S96" s="16">
        <f t="shared" si="88"/>
        <v>0.0547520338592941</v>
      </c>
      <c r="T96" s="3">
        <v>0.01</v>
      </c>
      <c r="U96" s="17">
        <f t="shared" si="89"/>
        <v>0.000547520338592941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0.0153475203385929</v>
      </c>
      <c r="AR96" s="24">
        <f t="shared" si="93"/>
        <v>7.592</v>
      </c>
      <c r="AS96" s="1">
        <f t="shared" si="94"/>
        <v>0.13</v>
      </c>
      <c r="AT96" s="2">
        <f t="shared" si="95"/>
        <v>1.66666666666667</v>
      </c>
      <c r="AU96" s="1">
        <f t="shared" si="96"/>
        <v>169.14584018605</v>
      </c>
    </row>
    <row r="97" s="1" customFormat="1" ht="16.8" spans="1:47">
      <c r="A97" s="6"/>
      <c r="B97" s="6"/>
      <c r="C97" s="8">
        <v>6</v>
      </c>
      <c r="D97" s="9">
        <v>7.89116666666667</v>
      </c>
      <c r="E97" s="12">
        <f t="shared" si="97"/>
        <v>2.81561290322581</v>
      </c>
      <c r="F97" s="8" t="s">
        <v>109</v>
      </c>
      <c r="G97" s="6">
        <v>7</v>
      </c>
      <c r="H97" s="11">
        <f t="shared" si="80"/>
        <v>7.89116666666667</v>
      </c>
      <c r="I97" s="11">
        <f t="shared" si="81"/>
        <v>281.041166666667</v>
      </c>
      <c r="J97" s="11">
        <f t="shared" si="82"/>
        <v>0.0474119195309128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0.237569292866694</v>
      </c>
      <c r="P97" s="11">
        <f t="shared" si="85"/>
        <v>0.0112636161964115</v>
      </c>
      <c r="Q97" s="15">
        <f t="shared" si="86"/>
        <v>0.0014642701055335</v>
      </c>
      <c r="R97" s="11">
        <f t="shared" si="87"/>
        <v>0.0098696</v>
      </c>
      <c r="S97" s="16">
        <f t="shared" si="88"/>
        <v>0.148361646422702</v>
      </c>
      <c r="T97" s="3">
        <v>0.01</v>
      </c>
      <c r="U97" s="17">
        <f t="shared" si="89"/>
        <v>0.00148361646422702</v>
      </c>
      <c r="V97" s="16"/>
      <c r="W97" s="3"/>
      <c r="X97" s="17"/>
      <c r="Y97" s="18">
        <v>0.02</v>
      </c>
      <c r="Z97" s="3">
        <v>0.49</v>
      </c>
      <c r="AA97" s="19">
        <f t="shared" si="90"/>
        <v>0.0098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</v>
      </c>
      <c r="AO97" s="3">
        <v>0.5</v>
      </c>
      <c r="AP97" s="3">
        <f t="shared" si="91"/>
        <v>0.005</v>
      </c>
      <c r="AQ97" s="1">
        <f t="shared" si="92"/>
        <v>0.016283616464227</v>
      </c>
      <c r="AR97" s="24">
        <f t="shared" si="93"/>
        <v>7.592</v>
      </c>
      <c r="AS97" s="1">
        <f t="shared" si="94"/>
        <v>0.13</v>
      </c>
      <c r="AT97" s="2">
        <f t="shared" si="95"/>
        <v>1.66666666666667</v>
      </c>
      <c r="AU97" s="1">
        <f t="shared" si="96"/>
        <v>179.462605511791</v>
      </c>
    </row>
    <row r="98" s="1" customFormat="1" ht="16.8" spans="1:47">
      <c r="A98" s="6"/>
      <c r="B98" s="6"/>
      <c r="C98" s="8">
        <v>7</v>
      </c>
      <c r="D98" s="9">
        <v>10.7341612903226</v>
      </c>
      <c r="E98" s="12">
        <f t="shared" si="97"/>
        <v>7.89116666666667</v>
      </c>
      <c r="F98" s="8" t="s">
        <v>109</v>
      </c>
      <c r="G98" s="6">
        <v>8</v>
      </c>
      <c r="H98" s="11">
        <f t="shared" si="80"/>
        <v>10.7341612903226</v>
      </c>
      <c r="I98" s="11">
        <f t="shared" si="81"/>
        <v>283.884161290323</v>
      </c>
      <c r="J98" s="11">
        <f t="shared" si="82"/>
        <v>0.0670765628293293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0.302225676670283</v>
      </c>
      <c r="P98" s="11">
        <f t="shared" si="85"/>
        <v>0.0202722595898108</v>
      </c>
      <c r="Q98" s="15">
        <f t="shared" si="86"/>
        <v>0.0026353937466754</v>
      </c>
      <c r="R98" s="11">
        <f t="shared" si="87"/>
        <v>0.0098696</v>
      </c>
      <c r="S98" s="16">
        <f t="shared" si="88"/>
        <v>0.267021332847876</v>
      </c>
      <c r="T98" s="3">
        <v>0.01</v>
      </c>
      <c r="U98" s="17">
        <f t="shared" si="89"/>
        <v>0.00267021332847876</v>
      </c>
      <c r="V98" s="16"/>
      <c r="W98" s="3"/>
      <c r="X98" s="17"/>
      <c r="Y98" s="18">
        <v>0.02</v>
      </c>
      <c r="Z98" s="3">
        <v>0.49</v>
      </c>
      <c r="AA98" s="19">
        <f t="shared" si="90"/>
        <v>0.0098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</v>
      </c>
      <c r="AO98" s="3">
        <v>0.5</v>
      </c>
      <c r="AP98" s="3">
        <f t="shared" si="91"/>
        <v>0.005</v>
      </c>
      <c r="AQ98" s="1">
        <f t="shared" si="92"/>
        <v>0.0174702133284788</v>
      </c>
      <c r="AR98" s="24">
        <f t="shared" si="93"/>
        <v>7.592</v>
      </c>
      <c r="AS98" s="1">
        <f t="shared" si="94"/>
        <v>0.13</v>
      </c>
      <c r="AT98" s="2">
        <f t="shared" si="95"/>
        <v>1.66666666666667</v>
      </c>
      <c r="AU98" s="1">
        <f t="shared" si="96"/>
        <v>192.540152837876</v>
      </c>
    </row>
    <row r="99" s="1" customFormat="1" ht="16.8" spans="1:47">
      <c r="A99" s="6"/>
      <c r="B99" s="6"/>
      <c r="C99" s="8">
        <v>8</v>
      </c>
      <c r="D99" s="9">
        <v>9.35574193548387</v>
      </c>
      <c r="E99" s="12">
        <f t="shared" si="97"/>
        <v>10.7341612903226</v>
      </c>
      <c r="F99" s="8" t="s">
        <v>109</v>
      </c>
      <c r="G99" s="6">
        <v>9</v>
      </c>
      <c r="H99" s="11">
        <f t="shared" si="80"/>
        <v>9.35574193548387</v>
      </c>
      <c r="I99" s="11">
        <f t="shared" si="81"/>
        <v>282.505741935484</v>
      </c>
      <c r="J99" s="11">
        <f t="shared" si="82"/>
        <v>0.0567402339128488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0.357873417080472</v>
      </c>
      <c r="P99" s="11">
        <f t="shared" si="85"/>
        <v>0.0203058213963365</v>
      </c>
      <c r="Q99" s="15">
        <f t="shared" si="86"/>
        <v>0.00263975678152374</v>
      </c>
      <c r="R99" s="11">
        <f t="shared" si="87"/>
        <v>0.0098696</v>
      </c>
      <c r="S99" s="16">
        <f t="shared" si="88"/>
        <v>0.267463400900111</v>
      </c>
      <c r="T99" s="3">
        <v>0.01</v>
      </c>
      <c r="U99" s="17">
        <f t="shared" si="89"/>
        <v>0.00267463400900111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0.0174746340090011</v>
      </c>
      <c r="AR99" s="24">
        <f t="shared" si="93"/>
        <v>7.592</v>
      </c>
      <c r="AS99" s="1">
        <f t="shared" si="94"/>
        <v>0.13</v>
      </c>
      <c r="AT99" s="2">
        <f t="shared" si="95"/>
        <v>1.66666666666667</v>
      </c>
      <c r="AU99" s="1">
        <f t="shared" si="96"/>
        <v>192.588873393682</v>
      </c>
    </row>
    <row r="100" s="1" customFormat="1" ht="16.8" spans="1:47">
      <c r="A100" s="6"/>
      <c r="B100" s="6"/>
      <c r="C100" s="8">
        <v>9</v>
      </c>
      <c r="D100" s="9">
        <v>5.37716666666667</v>
      </c>
      <c r="E100" s="12">
        <f t="shared" si="97"/>
        <v>9.35574193548387</v>
      </c>
      <c r="F100" s="8" t="s">
        <v>109</v>
      </c>
      <c r="G100" s="6">
        <v>10</v>
      </c>
      <c r="H100" s="11">
        <f t="shared" si="80"/>
        <v>5.37716666666667</v>
      </c>
      <c r="I100" s="11">
        <f t="shared" si="81"/>
        <v>278.527166666667</v>
      </c>
      <c r="J100" s="11">
        <f t="shared" si="82"/>
        <v>0.0346799736248241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0.413487595684135</v>
      </c>
      <c r="P100" s="11">
        <f t="shared" si="85"/>
        <v>0.0143397389125177</v>
      </c>
      <c r="Q100" s="15">
        <f t="shared" si="86"/>
        <v>0.0018641660586273</v>
      </c>
      <c r="R100" s="11">
        <f t="shared" si="87"/>
        <v>0.0098696</v>
      </c>
      <c r="S100" s="16">
        <f t="shared" si="88"/>
        <v>0.188879595791856</v>
      </c>
      <c r="T100" s="3">
        <v>0.01</v>
      </c>
      <c r="U100" s="17">
        <f t="shared" si="89"/>
        <v>0.00188879595791856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0.0166887959579186</v>
      </c>
      <c r="AR100" s="24">
        <f t="shared" si="93"/>
        <v>7.592</v>
      </c>
      <c r="AS100" s="1">
        <f t="shared" si="94"/>
        <v>0.13</v>
      </c>
      <c r="AT100" s="2">
        <f t="shared" si="95"/>
        <v>1.66666666666667</v>
      </c>
      <c r="AU100" s="1">
        <f t="shared" si="96"/>
        <v>183.928110321339</v>
      </c>
    </row>
    <row r="101" s="1" customFormat="1" ht="16.8" spans="1:47">
      <c r="A101" s="6"/>
      <c r="B101" s="6"/>
      <c r="C101" s="8">
        <v>10</v>
      </c>
      <c r="D101" s="9">
        <v>-0.10158064516129</v>
      </c>
      <c r="E101" s="12">
        <f t="shared" si="97"/>
        <v>5.37716666666667</v>
      </c>
      <c r="F101" s="8" t="s">
        <v>109</v>
      </c>
      <c r="G101" s="6">
        <v>11</v>
      </c>
      <c r="H101" s="11">
        <f t="shared" si="80"/>
        <v>-0.10158064516129</v>
      </c>
      <c r="I101" s="11">
        <f t="shared" si="81"/>
        <v>273.048419354839</v>
      </c>
      <c r="J101" s="11">
        <f t="shared" si="82"/>
        <v>0.0171968040595308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0.379190463933037</v>
      </c>
      <c r="O101" s="11">
        <f t="shared" si="98"/>
        <v>0.0958773928385809</v>
      </c>
      <c r="P101" s="11">
        <f t="shared" si="85"/>
        <v>0.00164878473838374</v>
      </c>
      <c r="Q101" s="15">
        <f t="shared" si="86"/>
        <v>0.000214342015989886</v>
      </c>
      <c r="R101" s="11">
        <f t="shared" si="87"/>
        <v>0.0098696</v>
      </c>
      <c r="S101" s="16">
        <f t="shared" si="88"/>
        <v>0.0217173964486794</v>
      </c>
      <c r="T101" s="3">
        <v>0.01</v>
      </c>
      <c r="U101" s="17">
        <f t="shared" si="89"/>
        <v>0.000217173964486794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0.0150171739644868</v>
      </c>
      <c r="AR101" s="24">
        <f t="shared" si="93"/>
        <v>7.592</v>
      </c>
      <c r="AS101" s="1">
        <f t="shared" si="94"/>
        <v>0.13</v>
      </c>
      <c r="AT101" s="2">
        <f t="shared" si="95"/>
        <v>1.66666666666667</v>
      </c>
      <c r="AU101" s="1">
        <f t="shared" si="96"/>
        <v>165.505075178554</v>
      </c>
    </row>
    <row r="102" s="1" customFormat="1" ht="16.8" spans="1:48">
      <c r="A102" s="6"/>
      <c r="B102" s="6"/>
      <c r="C102" s="8">
        <v>11</v>
      </c>
      <c r="D102" s="9">
        <v>-10.8983666666667</v>
      </c>
      <c r="E102" s="12">
        <f t="shared" si="97"/>
        <v>-0.10158064516129</v>
      </c>
      <c r="F102" s="8" t="s">
        <v>111</v>
      </c>
      <c r="G102" s="6">
        <v>12</v>
      </c>
      <c r="H102" s="11">
        <f t="shared" si="80"/>
        <v>-10.8983666666667</v>
      </c>
      <c r="I102" s="11">
        <f t="shared" si="81"/>
        <v>262.251633333333</v>
      </c>
      <c r="J102" s="11">
        <f t="shared" si="82"/>
        <v>0.00396154672750273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0.170148608100197</v>
      </c>
      <c r="P102" s="11">
        <f t="shared" si="85"/>
        <v>0.00067405166160848</v>
      </c>
      <c r="Q102" s="15">
        <f t="shared" si="86"/>
        <v>8.76267160091024e-5</v>
      </c>
      <c r="R102" s="11">
        <f t="shared" si="87"/>
        <v>0.0098696</v>
      </c>
      <c r="S102" s="16">
        <f t="shared" si="88"/>
        <v>0.00887844654384194</v>
      </c>
      <c r="T102" s="3">
        <v>0.01</v>
      </c>
      <c r="U102" s="17">
        <f t="shared" si="89"/>
        <v>8.87844654384194e-5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0.0148887844654384</v>
      </c>
      <c r="AR102" s="24">
        <f t="shared" si="93"/>
        <v>7.592</v>
      </c>
      <c r="AS102" s="1">
        <f t="shared" si="94"/>
        <v>0.13</v>
      </c>
      <c r="AT102" s="2">
        <f t="shared" si="95"/>
        <v>1.66666666666667</v>
      </c>
      <c r="AU102" s="1">
        <f t="shared" si="96"/>
        <v>164.090087662101</v>
      </c>
      <c r="AV102" s="1">
        <f>SUM(AU91:AU102)</f>
        <v>2070.61042362126</v>
      </c>
    </row>
    <row r="103" s="1" customFormat="1" ht="16.8" spans="1:46">
      <c r="A103" s="6"/>
      <c r="B103" s="6"/>
      <c r="C103" s="8">
        <v>12</v>
      </c>
      <c r="D103" s="9">
        <v>-13.9052580645161</v>
      </c>
      <c r="E103" s="12">
        <f t="shared" si="97"/>
        <v>-10.8983666666667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134.758</v>
      </c>
      <c r="C107" s="8" t="s">
        <v>108</v>
      </c>
      <c r="D107" s="9">
        <v>-13.7395483870968</v>
      </c>
      <c r="E107" s="8"/>
      <c r="F107" s="8"/>
      <c r="G107" s="6">
        <v>1</v>
      </c>
      <c r="H107" s="11">
        <f t="shared" ref="H107:H118" si="99">E108</f>
        <v>-13.7395483870968</v>
      </c>
      <c r="I107" s="11">
        <f t="shared" ref="I107:I118" si="100">H107+273.15</f>
        <v>259.410451612903</v>
      </c>
      <c r="J107" s="11">
        <f t="shared" ref="J107:J118" si="101">EXP(($C$18*(I107-$C$16))/($C$19*I107*$C$16))</f>
        <v>0.00263793249731163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0.00799835641813623</v>
      </c>
      <c r="Q107" s="15">
        <f t="shared" ref="Q107:Q118" si="105">P107*$B$109</f>
        <v>0.00231952336125951</v>
      </c>
      <c r="R107" s="11">
        <f t="shared" ref="R107:R118" si="106">L107*$B$109</f>
        <v>0.87929595</v>
      </c>
      <c r="S107" s="16">
        <f t="shared" ref="S107:S118" si="107">Q107/R107</f>
        <v>0.00263793249731163</v>
      </c>
      <c r="T107" s="3">
        <v>0.27</v>
      </c>
      <c r="U107" s="17">
        <f t="shared" ref="U107:U118" si="108">S107*T107</f>
        <v>0.000712241774274142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0.226538388576741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7.5</v>
      </c>
      <c r="AF107" s="1">
        <f t="shared" ref="AF107:AF118" si="113">AE107*10000*AC107*AB107</f>
        <v>190799.126048902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-14.2835161290323</v>
      </c>
      <c r="E108" s="12">
        <f t="shared" ref="E108:E119" si="114">D107</f>
        <v>-13.7395483870968</v>
      </c>
      <c r="F108" s="8" t="s">
        <v>109</v>
      </c>
      <c r="G108" s="6">
        <v>2</v>
      </c>
      <c r="H108" s="11">
        <f t="shared" si="99"/>
        <v>-14.2835161290323</v>
      </c>
      <c r="I108" s="11">
        <f t="shared" si="100"/>
        <v>258.866483870968</v>
      </c>
      <c r="J108" s="11">
        <f t="shared" si="101"/>
        <v>0.00243786574942241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6.05611164358186</v>
      </c>
      <c r="P108" s="11">
        <f t="shared" si="104"/>
        <v>0.0147639871505665</v>
      </c>
      <c r="Q108" s="15">
        <f t="shared" si="105"/>
        <v>0.00428155627366428</v>
      </c>
      <c r="R108" s="11">
        <f t="shared" si="106"/>
        <v>0.87929595</v>
      </c>
      <c r="S108" s="16">
        <f t="shared" si="107"/>
        <v>0.00486930057356034</v>
      </c>
      <c r="T108" s="3">
        <v>0.27</v>
      </c>
      <c r="U108" s="17">
        <f t="shared" si="108"/>
        <v>0.00131471115486129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0.22665544837739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7.5</v>
      </c>
      <c r="AF108" s="1">
        <f t="shared" si="113"/>
        <v>190897.718202751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-10.0933571428571</v>
      </c>
      <c r="E109" s="12">
        <f t="shared" si="114"/>
        <v>-14.2835161290323</v>
      </c>
      <c r="F109" s="8" t="s">
        <v>109</v>
      </c>
      <c r="G109" s="6">
        <v>3</v>
      </c>
      <c r="H109" s="11">
        <f t="shared" si="99"/>
        <v>-10.0933571428571</v>
      </c>
      <c r="I109" s="11">
        <f t="shared" si="100"/>
        <v>263.056642857143</v>
      </c>
      <c r="J109" s="11">
        <f t="shared" si="101"/>
        <v>0.00443821870718478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9.0734026564313</v>
      </c>
      <c r="P109" s="11">
        <f t="shared" si="104"/>
        <v>0.0402697454075935</v>
      </c>
      <c r="Q109" s="15">
        <f t="shared" si="105"/>
        <v>0.0116782261682021</v>
      </c>
      <c r="R109" s="11">
        <f t="shared" si="106"/>
        <v>0.87929595</v>
      </c>
      <c r="S109" s="16">
        <f t="shared" si="107"/>
        <v>0.0132813373793</v>
      </c>
      <c r="T109" s="3">
        <v>0.27</v>
      </c>
      <c r="U109" s="17">
        <f t="shared" si="108"/>
        <v>0.003585961092411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0.227096752240255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7.5</v>
      </c>
      <c r="AF109" s="1">
        <f t="shared" si="113"/>
        <v>191269.400864951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-4.78132258064516</v>
      </c>
      <c r="E110" s="12">
        <f t="shared" si="114"/>
        <v>-10.0933571428571</v>
      </c>
      <c r="F110" s="8" t="s">
        <v>109</v>
      </c>
      <c r="G110" s="6">
        <v>4</v>
      </c>
      <c r="H110" s="11">
        <f t="shared" si="99"/>
        <v>-4.78132258064516</v>
      </c>
      <c r="I110" s="11">
        <f t="shared" si="100"/>
        <v>268.368677419355</v>
      </c>
      <c r="J110" s="11">
        <f t="shared" si="101"/>
        <v>0.0092340840170555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12.0651879110237</v>
      </c>
      <c r="P110" s="11">
        <f t="shared" si="104"/>
        <v>0.111410958851955</v>
      </c>
      <c r="Q110" s="15">
        <f t="shared" si="105"/>
        <v>0.032309178067067</v>
      </c>
      <c r="R110" s="11">
        <f t="shared" si="106"/>
        <v>0.87929595</v>
      </c>
      <c r="S110" s="16">
        <f t="shared" si="107"/>
        <v>0.0367443726620906</v>
      </c>
      <c r="T110" s="3">
        <v>0.27</v>
      </c>
      <c r="U110" s="17">
        <f t="shared" si="108"/>
        <v>0.00992098061876447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0.228327646534226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7.5</v>
      </c>
      <c r="AF110" s="1">
        <f t="shared" si="113"/>
        <v>192306.10619787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-3.48216666666667</v>
      </c>
      <c r="E111" s="12">
        <f t="shared" si="114"/>
        <v>-4.78132258064516</v>
      </c>
      <c r="F111" s="8" t="s">
        <v>109</v>
      </c>
      <c r="G111" s="6">
        <v>5</v>
      </c>
      <c r="H111" s="11">
        <f t="shared" si="99"/>
        <v>-3.48216666666667</v>
      </c>
      <c r="I111" s="11">
        <f t="shared" si="100"/>
        <v>269.667833333333</v>
      </c>
      <c r="J111" s="11">
        <f t="shared" si="101"/>
        <v>0.0109977555986629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11.3560881045632</v>
      </c>
      <c r="O111" s="11">
        <f t="shared" si="115"/>
        <v>3.62974384760859</v>
      </c>
      <c r="P111" s="11">
        <f t="shared" si="104"/>
        <v>0.0399190357217496</v>
      </c>
      <c r="Q111" s="15">
        <f t="shared" si="105"/>
        <v>0.0115765203593074</v>
      </c>
      <c r="R111" s="11">
        <f t="shared" si="106"/>
        <v>0.87929595</v>
      </c>
      <c r="S111" s="16">
        <f t="shared" si="107"/>
        <v>0.0131656700560345</v>
      </c>
      <c r="T111" s="3">
        <v>0.27</v>
      </c>
      <c r="U111" s="17">
        <f t="shared" si="108"/>
        <v>0.00355473091512931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0.22709068421681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7.5</v>
      </c>
      <c r="AF111" s="1">
        <f t="shared" si="113"/>
        <v>191264.290148055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2.81561290322581</v>
      </c>
      <c r="E112" s="12">
        <f t="shared" si="114"/>
        <v>-3.48216666666667</v>
      </c>
      <c r="F112" s="8" t="s">
        <v>111</v>
      </c>
      <c r="G112" s="6">
        <v>6</v>
      </c>
      <c r="H112" s="11">
        <f t="shared" si="99"/>
        <v>2.81561290322581</v>
      </c>
      <c r="I112" s="11">
        <f t="shared" si="100"/>
        <v>275.965612903226</v>
      </c>
      <c r="J112" s="11">
        <f t="shared" si="101"/>
        <v>0.0250700983314795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6.62187981188684</v>
      </c>
      <c r="P112" s="11">
        <f t="shared" si="104"/>
        <v>0.166011178023242</v>
      </c>
      <c r="Q112" s="15">
        <f t="shared" si="105"/>
        <v>0.0481432416267402</v>
      </c>
      <c r="R112" s="11">
        <f t="shared" si="106"/>
        <v>0.87929595</v>
      </c>
      <c r="S112" s="16">
        <f t="shared" si="107"/>
        <v>0.0547520338592941</v>
      </c>
      <c r="T112" s="3">
        <v>0.27</v>
      </c>
      <c r="U112" s="17">
        <f t="shared" si="108"/>
        <v>0.0147830491420094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0.229272346448292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7.5</v>
      </c>
      <c r="AF112" s="1">
        <f t="shared" si="113"/>
        <v>193101.767891743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7.89116666666667</v>
      </c>
      <c r="E113" s="12">
        <f t="shared" si="114"/>
        <v>2.81561290322581</v>
      </c>
      <c r="F113" s="8" t="s">
        <v>109</v>
      </c>
      <c r="G113" s="6">
        <v>7</v>
      </c>
      <c r="H113" s="11">
        <f t="shared" si="99"/>
        <v>7.89116666666667</v>
      </c>
      <c r="I113" s="11">
        <f t="shared" si="100"/>
        <v>281.041166666667</v>
      </c>
      <c r="J113" s="11">
        <f t="shared" si="101"/>
        <v>0.0474119195309128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9.4879236338636</v>
      </c>
      <c r="P113" s="11">
        <f t="shared" si="104"/>
        <v>0.449840671844186</v>
      </c>
      <c r="Q113" s="15">
        <f t="shared" si="105"/>
        <v>0.130453794834814</v>
      </c>
      <c r="R113" s="11">
        <f t="shared" si="106"/>
        <v>0.87929595</v>
      </c>
      <c r="S113" s="16">
        <f t="shared" si="107"/>
        <v>0.148361646422702</v>
      </c>
      <c r="T113" s="3">
        <v>0.27</v>
      </c>
      <c r="U113" s="17">
        <f t="shared" si="108"/>
        <v>0.0400576445341296</v>
      </c>
      <c r="V113" s="3">
        <v>180.9</v>
      </c>
      <c r="W113" s="19">
        <v>6</v>
      </c>
      <c r="X113" s="19">
        <v>3</v>
      </c>
      <c r="Y113" s="19">
        <v>0.3</v>
      </c>
      <c r="Z113" s="19">
        <v>6</v>
      </c>
      <c r="AA113" s="3">
        <v>30.2</v>
      </c>
      <c r="AB113" s="2">
        <f t="shared" si="109"/>
        <v>0.234183200332981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7.5</v>
      </c>
      <c r="AF113" s="1">
        <f t="shared" si="113"/>
        <v>197237.873190449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10.7341612903226</v>
      </c>
      <c r="E114" s="12">
        <f t="shared" si="114"/>
        <v>7.89116666666667</v>
      </c>
      <c r="F114" s="8" t="s">
        <v>109</v>
      </c>
      <c r="G114" s="6">
        <v>8</v>
      </c>
      <c r="H114" s="11">
        <f t="shared" si="99"/>
        <v>10.7341612903226</v>
      </c>
      <c r="I114" s="11">
        <f t="shared" si="100"/>
        <v>283.884161290323</v>
      </c>
      <c r="J114" s="11">
        <f t="shared" si="101"/>
        <v>0.0670765628293293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12.0701379620194</v>
      </c>
      <c r="P114" s="11">
        <f t="shared" si="104"/>
        <v>0.809623367368068</v>
      </c>
      <c r="Q114" s="15">
        <f t="shared" si="105"/>
        <v>0.23479077653674</v>
      </c>
      <c r="R114" s="11">
        <f t="shared" si="106"/>
        <v>0.87929595</v>
      </c>
      <c r="S114" s="16">
        <f t="shared" si="107"/>
        <v>0.267021332847876</v>
      </c>
      <c r="T114" s="3">
        <v>0.27</v>
      </c>
      <c r="U114" s="17">
        <f t="shared" si="108"/>
        <v>0.0720957598689266</v>
      </c>
      <c r="V114" s="3">
        <v>180.9</v>
      </c>
      <c r="W114" s="19">
        <v>6</v>
      </c>
      <c r="X114" s="19">
        <v>3</v>
      </c>
      <c r="Y114" s="19">
        <v>0.3</v>
      </c>
      <c r="Z114" s="19">
        <v>6</v>
      </c>
      <c r="AA114" s="3">
        <v>30.2</v>
      </c>
      <c r="AB114" s="2">
        <f t="shared" si="109"/>
        <v>0.240408206142532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7.5</v>
      </c>
      <c r="AF114" s="1">
        <f t="shared" si="113"/>
        <v>202480.80652097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9.35574193548387</v>
      </c>
      <c r="E115" s="12">
        <f t="shared" si="114"/>
        <v>10.7341612903226</v>
      </c>
      <c r="F115" s="8" t="s">
        <v>109</v>
      </c>
      <c r="G115" s="6">
        <v>9</v>
      </c>
      <c r="H115" s="11">
        <f t="shared" si="99"/>
        <v>9.35574193548387</v>
      </c>
      <c r="I115" s="11">
        <f t="shared" si="100"/>
        <v>282.505741935484</v>
      </c>
      <c r="J115" s="11">
        <f t="shared" si="101"/>
        <v>0.0567402339128488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14.2925695946513</v>
      </c>
      <c r="P115" s="11">
        <f t="shared" si="104"/>
        <v>0.810963742016187</v>
      </c>
      <c r="Q115" s="15">
        <f t="shared" si="105"/>
        <v>0.235179485184694</v>
      </c>
      <c r="R115" s="11">
        <f t="shared" si="106"/>
        <v>0.87929595</v>
      </c>
      <c r="S115" s="16">
        <f t="shared" si="107"/>
        <v>0.267463400900111</v>
      </c>
      <c r="T115" s="3">
        <v>0.27</v>
      </c>
      <c r="U115" s="17">
        <f t="shared" si="108"/>
        <v>0.0722151182430301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0.240431397474621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7.5</v>
      </c>
      <c r="AF115" s="1">
        <f t="shared" si="113"/>
        <v>202500.33913053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5.37716666666667</v>
      </c>
      <c r="E116" s="12">
        <f t="shared" si="114"/>
        <v>9.35574193548387</v>
      </c>
      <c r="F116" s="8" t="s">
        <v>109</v>
      </c>
      <c r="G116" s="6">
        <v>10</v>
      </c>
      <c r="H116" s="11">
        <f t="shared" si="99"/>
        <v>5.37716666666667</v>
      </c>
      <c r="I116" s="11">
        <f t="shared" si="100"/>
        <v>278.527166666667</v>
      </c>
      <c r="J116" s="11">
        <f t="shared" si="101"/>
        <v>0.0346799736248241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16.5136608526352</v>
      </c>
      <c r="P116" s="11">
        <f t="shared" si="104"/>
        <v>0.572693322818677</v>
      </c>
      <c r="Q116" s="15">
        <f t="shared" si="105"/>
        <v>0.166081063617416</v>
      </c>
      <c r="R116" s="11">
        <f t="shared" si="106"/>
        <v>0.87929595</v>
      </c>
      <c r="S116" s="16">
        <f t="shared" si="107"/>
        <v>0.188879595791856</v>
      </c>
      <c r="T116" s="3">
        <v>0.27</v>
      </c>
      <c r="U116" s="17">
        <f t="shared" si="108"/>
        <v>0.0509974908638012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0.236308812474837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7.5</v>
      </c>
      <c r="AF116" s="1">
        <f t="shared" si="113"/>
        <v>199028.143446775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-0.10158064516129</v>
      </c>
      <c r="E117" s="12">
        <f t="shared" si="114"/>
        <v>5.37716666666667</v>
      </c>
      <c r="F117" s="8" t="s">
        <v>109</v>
      </c>
      <c r="G117" s="6">
        <v>11</v>
      </c>
      <c r="H117" s="11">
        <f t="shared" si="99"/>
        <v>-0.10158064516129</v>
      </c>
      <c r="I117" s="11">
        <f t="shared" si="100"/>
        <v>273.048419354839</v>
      </c>
      <c r="J117" s="11">
        <f t="shared" si="101"/>
        <v>0.0171968040595308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15.1439191533257</v>
      </c>
      <c r="O117" s="11">
        <f t="shared" si="115"/>
        <v>3.82910337649082</v>
      </c>
      <c r="P117" s="11">
        <f t="shared" si="104"/>
        <v>0.0658483404892006</v>
      </c>
      <c r="Q117" s="15">
        <f t="shared" si="105"/>
        <v>0.0190960187418682</v>
      </c>
      <c r="R117" s="11">
        <f t="shared" si="106"/>
        <v>0.87929595</v>
      </c>
      <c r="S117" s="16">
        <f t="shared" si="107"/>
        <v>0.0217173964486794</v>
      </c>
      <c r="T117" s="3">
        <v>0.27</v>
      </c>
      <c r="U117" s="17">
        <f t="shared" si="108"/>
        <v>0.00586369704114344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0.227539316335094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7.5</v>
      </c>
      <c r="AF117" s="1">
        <f t="shared" si="113"/>
        <v>191642.144941778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-10.8983666666667</v>
      </c>
      <c r="E118" s="12">
        <f t="shared" si="114"/>
        <v>-0.10158064516129</v>
      </c>
      <c r="F118" s="8" t="s">
        <v>111</v>
      </c>
      <c r="G118" s="6">
        <v>12</v>
      </c>
      <c r="H118" s="11">
        <f t="shared" si="99"/>
        <v>-10.8983666666667</v>
      </c>
      <c r="I118" s="11">
        <f t="shared" si="100"/>
        <v>262.251633333333</v>
      </c>
      <c r="J118" s="11">
        <f t="shared" si="101"/>
        <v>0.00396154672750273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6.79531003600162</v>
      </c>
      <c r="P118" s="11">
        <f t="shared" si="104"/>
        <v>0.0269199382354887</v>
      </c>
      <c r="Q118" s="15">
        <f t="shared" si="105"/>
        <v>0.00780678208829171</v>
      </c>
      <c r="R118" s="11">
        <f t="shared" si="106"/>
        <v>0.87929595</v>
      </c>
      <c r="S118" s="16">
        <f t="shared" si="107"/>
        <v>0.00887844654384194</v>
      </c>
      <c r="T118" s="3">
        <v>0.27</v>
      </c>
      <c r="U118" s="17">
        <f t="shared" si="108"/>
        <v>0.00239718056683732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0.226865772184137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7.5</v>
      </c>
      <c r="AF118" s="1">
        <f t="shared" si="113"/>
        <v>191074.860799937</v>
      </c>
      <c r="AG118" s="1">
        <f>SUM(AF107:AF118)</f>
        <v>2333602.57738471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-13.9052580645161</v>
      </c>
      <c r="E119" s="12">
        <f t="shared" si="114"/>
        <v>-10.8983666666667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-13.7395483870968</v>
      </c>
      <c r="E123" s="8"/>
      <c r="F123" s="8"/>
      <c r="G123" s="6">
        <v>1</v>
      </c>
      <c r="H123" s="11">
        <f t="shared" ref="H123:H134" si="116">E124</f>
        <v>-13.7395483870968</v>
      </c>
      <c r="I123" s="11">
        <f t="shared" ref="I123:I134" si="117">H123+273.15</f>
        <v>259.410451612903</v>
      </c>
      <c r="J123" s="11">
        <f t="shared" ref="J123:J134" si="118">EXP(($C$18*(I123-$C$16))/($C$19*I123*$C$16))</f>
        <v>0.00263793249731163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0.00137494317624877</v>
      </c>
      <c r="Q123" s="15">
        <f t="shared" ref="Q123:Q134" si="122">P123*$B$125</f>
        <v>0.00035748522582468</v>
      </c>
      <c r="R123" s="11">
        <f t="shared" ref="R123:R134" si="123">L123*$B$125</f>
        <v>0.1355172</v>
      </c>
      <c r="S123" s="16">
        <f t="shared" ref="S123:S134" si="124">Q123/R123</f>
        <v>0.00263793249731163</v>
      </c>
      <c r="T123" s="3">
        <v>0.01</v>
      </c>
      <c r="U123" s="17">
        <f t="shared" ref="U123:U134" si="125">S123*T123</f>
        <v>2.63793249731164e-5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0.00551637932497312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0.0166666666666667</v>
      </c>
      <c r="AX123" s="1">
        <f t="shared" ref="AX123:AX134" si="132">AW123*10000*AV123*0.67*AU123*AT123</f>
        <v>8.34780112955043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-14.2835161290323</v>
      </c>
      <c r="E124" s="12">
        <f t="shared" ref="E124:E135" si="133">D123</f>
        <v>-13.7395483870968</v>
      </c>
      <c r="F124" s="8" t="s">
        <v>109</v>
      </c>
      <c r="G124" s="6">
        <v>2</v>
      </c>
      <c r="H124" s="11">
        <f t="shared" si="116"/>
        <v>-14.2835161290323</v>
      </c>
      <c r="I124" s="11">
        <f t="shared" si="117"/>
        <v>258.866483870968</v>
      </c>
      <c r="J124" s="11">
        <f t="shared" si="118"/>
        <v>0.00243786574942241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1.04106505682375</v>
      </c>
      <c r="P124" s="11">
        <f t="shared" si="121"/>
        <v>0.00253797684495112</v>
      </c>
      <c r="Q124" s="15">
        <f t="shared" si="122"/>
        <v>0.000659873979687291</v>
      </c>
      <c r="R124" s="11">
        <f t="shared" si="123"/>
        <v>0.1355172</v>
      </c>
      <c r="S124" s="16">
        <f t="shared" si="124"/>
        <v>0.00486930057356034</v>
      </c>
      <c r="T124" s="3">
        <v>0.01</v>
      </c>
      <c r="U124" s="17">
        <f t="shared" si="125"/>
        <v>4.86930057356034e-5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0.0055386930057356</v>
      </c>
      <c r="AU124" s="24">
        <f t="shared" si="129"/>
        <v>52.122</v>
      </c>
      <c r="AV124" s="1">
        <f t="shared" si="130"/>
        <v>0.26</v>
      </c>
      <c r="AW124" s="2">
        <f t="shared" si="131"/>
        <v>0.0166666666666667</v>
      </c>
      <c r="AX124" s="1">
        <f t="shared" si="132"/>
        <v>8.38156787373174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-10.0933571428571</v>
      </c>
      <c r="E125" s="12">
        <f t="shared" si="133"/>
        <v>-14.2835161290323</v>
      </c>
      <c r="F125" s="8" t="s">
        <v>109</v>
      </c>
      <c r="G125" s="6">
        <v>3</v>
      </c>
      <c r="H125" s="11">
        <f t="shared" si="116"/>
        <v>-10.0933571428571</v>
      </c>
      <c r="I125" s="11">
        <f t="shared" si="117"/>
        <v>263.056642857143</v>
      </c>
      <c r="J125" s="11">
        <f t="shared" si="118"/>
        <v>0.00443821870718478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1.5597470799788</v>
      </c>
      <c r="P125" s="11">
        <f t="shared" si="121"/>
        <v>0.00692249866883875</v>
      </c>
      <c r="Q125" s="15">
        <f t="shared" si="122"/>
        <v>0.00179984965389808</v>
      </c>
      <c r="R125" s="11">
        <f t="shared" si="123"/>
        <v>0.1355172</v>
      </c>
      <c r="S125" s="16">
        <f t="shared" si="124"/>
        <v>0.0132813373793</v>
      </c>
      <c r="T125" s="3">
        <v>0.01</v>
      </c>
      <c r="U125" s="17">
        <f t="shared" si="125"/>
        <v>0.000132813373793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0.005622813373793</v>
      </c>
      <c r="AU125" s="24">
        <f t="shared" si="129"/>
        <v>52.122</v>
      </c>
      <c r="AV125" s="1">
        <f t="shared" si="130"/>
        <v>0.26</v>
      </c>
      <c r="AW125" s="2">
        <f t="shared" si="131"/>
        <v>0.0166666666666667</v>
      </c>
      <c r="AX125" s="1">
        <f t="shared" si="132"/>
        <v>8.50886515735195</v>
      </c>
    </row>
    <row r="126" s="1" customFormat="1" ht="16.8" spans="1:50">
      <c r="A126" s="6"/>
      <c r="B126" s="6"/>
      <c r="C126" s="8">
        <v>3</v>
      </c>
      <c r="D126" s="9">
        <v>-4.78132258064516</v>
      </c>
      <c r="E126" s="12">
        <f t="shared" si="133"/>
        <v>-10.0933571428571</v>
      </c>
      <c r="F126" s="8" t="s">
        <v>109</v>
      </c>
      <c r="G126" s="6">
        <v>4</v>
      </c>
      <c r="H126" s="11">
        <f t="shared" si="116"/>
        <v>-4.78132258064516</v>
      </c>
      <c r="I126" s="11">
        <f t="shared" si="117"/>
        <v>268.368677419355</v>
      </c>
      <c r="J126" s="11">
        <f t="shared" si="118"/>
        <v>0.0092340840170555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2.07404458130996</v>
      </c>
      <c r="P126" s="11">
        <f t="shared" si="121"/>
        <v>0.0191519019189349</v>
      </c>
      <c r="Q126" s="15">
        <f t="shared" si="122"/>
        <v>0.00497949449892307</v>
      </c>
      <c r="R126" s="11">
        <f t="shared" si="123"/>
        <v>0.1355172</v>
      </c>
      <c r="S126" s="16">
        <f t="shared" si="124"/>
        <v>0.0367443726620906</v>
      </c>
      <c r="T126" s="3">
        <v>0.01</v>
      </c>
      <c r="U126" s="17">
        <f t="shared" si="125"/>
        <v>0.000367443726620906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0.00585744372662091</v>
      </c>
      <c r="AU126" s="24">
        <f t="shared" si="129"/>
        <v>52.122</v>
      </c>
      <c r="AV126" s="1">
        <f t="shared" si="130"/>
        <v>0.26</v>
      </c>
      <c r="AW126" s="2">
        <f t="shared" si="131"/>
        <v>0.0166666666666667</v>
      </c>
      <c r="AX126" s="1">
        <f t="shared" si="132"/>
        <v>8.86392549837975</v>
      </c>
    </row>
    <row r="127" s="1" customFormat="1" ht="16.8" spans="1:50">
      <c r="A127" s="6"/>
      <c r="B127" s="6"/>
      <c r="C127" s="8">
        <v>4</v>
      </c>
      <c r="D127" s="9">
        <v>-3.48216666666667</v>
      </c>
      <c r="E127" s="12">
        <f t="shared" si="133"/>
        <v>-4.78132258064516</v>
      </c>
      <c r="F127" s="8" t="s">
        <v>109</v>
      </c>
      <c r="G127" s="6">
        <v>5</v>
      </c>
      <c r="H127" s="11">
        <f t="shared" si="116"/>
        <v>-3.48216666666667</v>
      </c>
      <c r="I127" s="11">
        <f t="shared" si="117"/>
        <v>269.667833333333</v>
      </c>
      <c r="J127" s="11">
        <f t="shared" si="118"/>
        <v>0.0109977555986629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1.95214804542148</v>
      </c>
      <c r="O127" s="11">
        <f t="shared" si="134"/>
        <v>0.623964633969551</v>
      </c>
      <c r="P127" s="11">
        <f t="shared" si="121"/>
        <v>0.00686221054660629</v>
      </c>
      <c r="Q127" s="15">
        <f t="shared" si="122"/>
        <v>0.00178417474211764</v>
      </c>
      <c r="R127" s="11">
        <f t="shared" si="123"/>
        <v>0.1355172</v>
      </c>
      <c r="S127" s="16">
        <f t="shared" si="124"/>
        <v>0.0131656700560345</v>
      </c>
      <c r="T127" s="3">
        <v>0.01</v>
      </c>
      <c r="U127" s="17">
        <f t="shared" si="125"/>
        <v>0.000131656700560345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0.00562165670056035</v>
      </c>
      <c r="AU127" s="24">
        <f t="shared" si="129"/>
        <v>52.122</v>
      </c>
      <c r="AV127" s="1">
        <f t="shared" si="130"/>
        <v>0.26</v>
      </c>
      <c r="AW127" s="2">
        <f t="shared" si="131"/>
        <v>0.0166666666666667</v>
      </c>
      <c r="AX127" s="1">
        <f t="shared" si="132"/>
        <v>8.50711479220314</v>
      </c>
    </row>
    <row r="128" s="1" customFormat="1" ht="16.8" spans="1:50">
      <c r="A128" s="6"/>
      <c r="B128" s="6"/>
      <c r="C128" s="8">
        <v>5</v>
      </c>
      <c r="D128" s="9">
        <v>2.81561290322581</v>
      </c>
      <c r="E128" s="12">
        <f t="shared" si="133"/>
        <v>-3.48216666666667</v>
      </c>
      <c r="F128" s="8" t="s">
        <v>111</v>
      </c>
      <c r="G128" s="6">
        <v>6</v>
      </c>
      <c r="H128" s="11">
        <f t="shared" si="116"/>
        <v>2.81561290322581</v>
      </c>
      <c r="I128" s="11">
        <f t="shared" si="117"/>
        <v>275.965612903226</v>
      </c>
      <c r="J128" s="11">
        <f t="shared" si="118"/>
        <v>0.0250700983314795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1.13832242342294</v>
      </c>
      <c r="P128" s="11">
        <f t="shared" si="121"/>
        <v>0.0285378550881413</v>
      </c>
      <c r="Q128" s="15">
        <f t="shared" si="122"/>
        <v>0.00741984232291674</v>
      </c>
      <c r="R128" s="11">
        <f t="shared" si="123"/>
        <v>0.1355172</v>
      </c>
      <c r="S128" s="16">
        <f t="shared" si="124"/>
        <v>0.0547520338592941</v>
      </c>
      <c r="T128" s="3">
        <v>0.01</v>
      </c>
      <c r="U128" s="17">
        <f t="shared" si="125"/>
        <v>0.000547520338592941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0.00603752033859294</v>
      </c>
      <c r="AU128" s="24">
        <f t="shared" si="129"/>
        <v>52.122</v>
      </c>
      <c r="AV128" s="1">
        <f t="shared" si="130"/>
        <v>0.26</v>
      </c>
      <c r="AW128" s="2">
        <f t="shared" si="131"/>
        <v>0.0166666666666667</v>
      </c>
      <c r="AX128" s="1">
        <f t="shared" si="132"/>
        <v>9.13643100539237</v>
      </c>
    </row>
    <row r="129" s="1" customFormat="1" ht="16.8" spans="1:50">
      <c r="A129" s="6"/>
      <c r="B129" s="6"/>
      <c r="C129" s="8">
        <v>6</v>
      </c>
      <c r="D129" s="9">
        <v>7.89116666666667</v>
      </c>
      <c r="E129" s="12">
        <f t="shared" si="133"/>
        <v>2.81561290322581</v>
      </c>
      <c r="F129" s="8" t="s">
        <v>109</v>
      </c>
      <c r="G129" s="6">
        <v>7</v>
      </c>
      <c r="H129" s="11">
        <f t="shared" si="116"/>
        <v>7.89116666666667</v>
      </c>
      <c r="I129" s="11">
        <f t="shared" si="117"/>
        <v>281.041166666667</v>
      </c>
      <c r="J129" s="11">
        <f t="shared" si="118"/>
        <v>0.0474119195309128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1.6310045683348</v>
      </c>
      <c r="P129" s="11">
        <f t="shared" si="121"/>
        <v>0.0773290573484408</v>
      </c>
      <c r="Q129" s="15">
        <f t="shared" si="122"/>
        <v>0.0201055549105946</v>
      </c>
      <c r="R129" s="11">
        <f t="shared" si="123"/>
        <v>0.1355172</v>
      </c>
      <c r="S129" s="16">
        <f t="shared" si="124"/>
        <v>0.148361646422702</v>
      </c>
      <c r="T129" s="3">
        <v>0.01</v>
      </c>
      <c r="U129" s="17">
        <f t="shared" si="125"/>
        <v>0.00148361646422702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0.001</v>
      </c>
      <c r="AF129" s="3">
        <v>0.49</v>
      </c>
      <c r="AG129" s="17">
        <f t="shared" si="126"/>
        <v>0.00049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0.00697361646422702</v>
      </c>
      <c r="AU129" s="24">
        <f t="shared" si="129"/>
        <v>52.122</v>
      </c>
      <c r="AV129" s="1">
        <f t="shared" si="130"/>
        <v>0.26</v>
      </c>
      <c r="AW129" s="2">
        <f t="shared" si="131"/>
        <v>0.0166666666666667</v>
      </c>
      <c r="AX129" s="1">
        <f t="shared" si="132"/>
        <v>10.5530022443497</v>
      </c>
    </row>
    <row r="130" s="1" customFormat="1" ht="16.8" spans="1:50">
      <c r="A130" s="6"/>
      <c r="B130" s="6"/>
      <c r="C130" s="8">
        <v>7</v>
      </c>
      <c r="D130" s="9">
        <v>10.7341612903226</v>
      </c>
      <c r="E130" s="12">
        <f t="shared" si="133"/>
        <v>7.89116666666667</v>
      </c>
      <c r="F130" s="8" t="s">
        <v>109</v>
      </c>
      <c r="G130" s="6">
        <v>8</v>
      </c>
      <c r="H130" s="11">
        <f t="shared" si="116"/>
        <v>10.7341612903226</v>
      </c>
      <c r="I130" s="11">
        <f t="shared" si="117"/>
        <v>283.884161290323</v>
      </c>
      <c r="J130" s="11">
        <f t="shared" si="118"/>
        <v>0.0670765628293293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2.07489551098636</v>
      </c>
      <c r="P130" s="11">
        <f t="shared" si="121"/>
        <v>0.13917685910697</v>
      </c>
      <c r="Q130" s="15">
        <f t="shared" si="122"/>
        <v>0.0361859833678122</v>
      </c>
      <c r="R130" s="11">
        <f t="shared" si="123"/>
        <v>0.1355172</v>
      </c>
      <c r="S130" s="16">
        <f t="shared" si="124"/>
        <v>0.267021332847876</v>
      </c>
      <c r="T130" s="3">
        <v>0.01</v>
      </c>
      <c r="U130" s="17">
        <f t="shared" si="125"/>
        <v>0.00267021332847876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0.001</v>
      </c>
      <c r="AF130" s="3">
        <v>0.49</v>
      </c>
      <c r="AG130" s="17">
        <f t="shared" si="126"/>
        <v>0.00049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0.00816021332847876</v>
      </c>
      <c r="AU130" s="24">
        <f t="shared" si="129"/>
        <v>52.122</v>
      </c>
      <c r="AV130" s="1">
        <f t="shared" si="130"/>
        <v>0.26</v>
      </c>
      <c r="AW130" s="2">
        <f t="shared" si="131"/>
        <v>0.0166666666666667</v>
      </c>
      <c r="AX130" s="1">
        <f t="shared" si="132"/>
        <v>12.348650088739</v>
      </c>
    </row>
    <row r="131" s="1" customFormat="1" ht="16.8" spans="1:50">
      <c r="A131" s="6"/>
      <c r="B131" s="6"/>
      <c r="C131" s="8">
        <v>8</v>
      </c>
      <c r="D131" s="9">
        <v>9.35574193548387</v>
      </c>
      <c r="E131" s="12">
        <f t="shared" si="133"/>
        <v>10.7341612903226</v>
      </c>
      <c r="F131" s="8" t="s">
        <v>109</v>
      </c>
      <c r="G131" s="6">
        <v>9</v>
      </c>
      <c r="H131" s="11">
        <f t="shared" si="116"/>
        <v>9.35574193548387</v>
      </c>
      <c r="I131" s="11">
        <f t="shared" si="117"/>
        <v>282.505741935484</v>
      </c>
      <c r="J131" s="11">
        <f t="shared" si="118"/>
        <v>0.0567402339128488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2.45693865187939</v>
      </c>
      <c r="P131" s="11">
        <f t="shared" si="121"/>
        <v>0.139407273817156</v>
      </c>
      <c r="Q131" s="15">
        <f t="shared" si="122"/>
        <v>0.0362458911924606</v>
      </c>
      <c r="R131" s="11">
        <f t="shared" si="123"/>
        <v>0.1355172</v>
      </c>
      <c r="S131" s="16">
        <f t="shared" si="124"/>
        <v>0.267463400900111</v>
      </c>
      <c r="T131" s="3">
        <v>0.01</v>
      </c>
      <c r="U131" s="17">
        <f t="shared" si="125"/>
        <v>0.00267463400900111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0.00816463400900111</v>
      </c>
      <c r="AU131" s="24">
        <f t="shared" si="129"/>
        <v>52.122</v>
      </c>
      <c r="AV131" s="1">
        <f t="shared" si="130"/>
        <v>0.26</v>
      </c>
      <c r="AW131" s="2">
        <f t="shared" si="131"/>
        <v>0.0166666666666667</v>
      </c>
      <c r="AX131" s="1">
        <f t="shared" si="132"/>
        <v>12.3553397958248</v>
      </c>
    </row>
    <row r="132" s="1" customFormat="1" ht="16.8" spans="1:50">
      <c r="A132" s="6"/>
      <c r="B132" s="6"/>
      <c r="C132" s="8">
        <v>9</v>
      </c>
      <c r="D132" s="9">
        <v>5.37716666666667</v>
      </c>
      <c r="E132" s="12">
        <f t="shared" si="133"/>
        <v>9.35574193548387</v>
      </c>
      <c r="F132" s="8" t="s">
        <v>109</v>
      </c>
      <c r="G132" s="6">
        <v>10</v>
      </c>
      <c r="H132" s="11">
        <f t="shared" si="116"/>
        <v>5.37716666666667</v>
      </c>
      <c r="I132" s="11">
        <f t="shared" si="117"/>
        <v>278.527166666667</v>
      </c>
      <c r="J132" s="11">
        <f t="shared" si="118"/>
        <v>0.0346799736248241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2.83875137806224</v>
      </c>
      <c r="P132" s="11">
        <f t="shared" si="121"/>
        <v>0.0984478229186313</v>
      </c>
      <c r="Q132" s="15">
        <f t="shared" si="122"/>
        <v>0.0255964339588441</v>
      </c>
      <c r="R132" s="11">
        <f t="shared" si="123"/>
        <v>0.1355172</v>
      </c>
      <c r="S132" s="16">
        <f t="shared" si="124"/>
        <v>0.188879595791856</v>
      </c>
      <c r="T132" s="3">
        <v>0.01</v>
      </c>
      <c r="U132" s="17">
        <f t="shared" si="125"/>
        <v>0.00188879595791856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0.00737879595791856</v>
      </c>
      <c r="AU132" s="24">
        <f t="shared" si="129"/>
        <v>52.122</v>
      </c>
      <c r="AV132" s="1">
        <f t="shared" si="130"/>
        <v>0.26</v>
      </c>
      <c r="AW132" s="2">
        <f t="shared" si="131"/>
        <v>0.0166666666666667</v>
      </c>
      <c r="AX132" s="1">
        <f t="shared" si="132"/>
        <v>11.1661504047376</v>
      </c>
    </row>
    <row r="133" s="1" customFormat="1" ht="16.8" spans="1:50">
      <c r="A133" s="6"/>
      <c r="B133" s="6"/>
      <c r="C133" s="8">
        <v>10</v>
      </c>
      <c r="D133" s="9">
        <v>-0.10158064516129</v>
      </c>
      <c r="E133" s="12">
        <f t="shared" si="133"/>
        <v>5.37716666666667</v>
      </c>
      <c r="F133" s="8" t="s">
        <v>109</v>
      </c>
      <c r="G133" s="6">
        <v>11</v>
      </c>
      <c r="H133" s="11">
        <f t="shared" si="116"/>
        <v>-0.10158064516129</v>
      </c>
      <c r="I133" s="11">
        <f t="shared" si="117"/>
        <v>273.048419354839</v>
      </c>
      <c r="J133" s="11">
        <f t="shared" si="118"/>
        <v>0.0171968040595308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2.60328837738643</v>
      </c>
      <c r="O133" s="11">
        <f t="shared" si="134"/>
        <v>0.65823517775718</v>
      </c>
      <c r="P133" s="11">
        <f t="shared" si="121"/>
        <v>0.0113195413769807</v>
      </c>
      <c r="Q133" s="15">
        <f t="shared" si="122"/>
        <v>0.00294308075801498</v>
      </c>
      <c r="R133" s="11">
        <f t="shared" si="123"/>
        <v>0.1355172</v>
      </c>
      <c r="S133" s="16">
        <f t="shared" si="124"/>
        <v>0.0217173964486794</v>
      </c>
      <c r="T133" s="3">
        <v>0.01</v>
      </c>
      <c r="U133" s="17">
        <f t="shared" si="125"/>
        <v>0.000217173964486794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0.00570717396448679</v>
      </c>
      <c r="AU133" s="24">
        <f t="shared" si="129"/>
        <v>52.122</v>
      </c>
      <c r="AV133" s="1">
        <f t="shared" si="130"/>
        <v>0.26</v>
      </c>
      <c r="AW133" s="2">
        <f t="shared" si="131"/>
        <v>0.0166666666666667</v>
      </c>
      <c r="AX133" s="1">
        <f t="shared" si="132"/>
        <v>8.63652596397833</v>
      </c>
    </row>
    <row r="134" s="1" customFormat="1" ht="16.8" spans="1:51">
      <c r="A134" s="6"/>
      <c r="B134" s="6"/>
      <c r="C134" s="8">
        <v>11</v>
      </c>
      <c r="D134" s="9">
        <v>-10.8983666666667</v>
      </c>
      <c r="E134" s="12">
        <f t="shared" si="133"/>
        <v>-0.10158064516129</v>
      </c>
      <c r="F134" s="8" t="s">
        <v>111</v>
      </c>
      <c r="G134" s="6">
        <v>12</v>
      </c>
      <c r="H134" s="11">
        <f t="shared" si="116"/>
        <v>-10.8983666666667</v>
      </c>
      <c r="I134" s="11">
        <f t="shared" si="117"/>
        <v>262.251633333333</v>
      </c>
      <c r="J134" s="11">
        <f t="shared" si="118"/>
        <v>0.00396154672750273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1.1681356363802</v>
      </c>
      <c r="P134" s="11">
        <f t="shared" si="121"/>
        <v>0.00462762390758129</v>
      </c>
      <c r="Q134" s="15">
        <f t="shared" si="122"/>
        <v>0.00120318221597114</v>
      </c>
      <c r="R134" s="11">
        <f t="shared" si="123"/>
        <v>0.1355172</v>
      </c>
      <c r="S134" s="16">
        <f t="shared" si="124"/>
        <v>0.00887844654384194</v>
      </c>
      <c r="T134" s="3">
        <v>0.01</v>
      </c>
      <c r="U134" s="17">
        <f t="shared" si="125"/>
        <v>8.87844654384194e-5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0.00557878446543842</v>
      </c>
      <c r="AU134" s="24">
        <f t="shared" si="129"/>
        <v>52.122</v>
      </c>
      <c r="AV134" s="1">
        <f t="shared" si="130"/>
        <v>0.26</v>
      </c>
      <c r="AW134" s="2">
        <f t="shared" si="131"/>
        <v>0.0166666666666667</v>
      </c>
      <c r="AX134" s="1">
        <f t="shared" si="132"/>
        <v>8.44223729345011</v>
      </c>
      <c r="AY134" s="1">
        <f>SUM(AX123:AX134)</f>
        <v>115.247611247689</v>
      </c>
    </row>
    <row r="135" s="1" customFormat="1" ht="16.8" spans="1:46">
      <c r="A135" s="6"/>
      <c r="B135" s="6"/>
      <c r="C135" s="8">
        <v>12</v>
      </c>
      <c r="D135" s="9">
        <v>-13.9052580645161</v>
      </c>
      <c r="E135" s="12">
        <f t="shared" si="133"/>
        <v>-10.8983666666667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-13.7395483870968</v>
      </c>
      <c r="E139" s="8"/>
      <c r="F139" s="8"/>
      <c r="G139" s="6">
        <v>1</v>
      </c>
      <c r="H139" s="11">
        <f t="shared" ref="H139:H150" si="135">E140</f>
        <v>-13.7395483870968</v>
      </c>
      <c r="I139" s="11">
        <f t="shared" ref="I139:I150" si="136">H139+273.15</f>
        <v>259.410451612903</v>
      </c>
      <c r="J139" s="11">
        <f t="shared" ref="J139:J150" si="137">EXP(($C$18*(I139-$C$16))/($C$19*I139*$C$16))</f>
        <v>0.00263793249731163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0.000751019381984623</v>
      </c>
      <c r="Q139" s="15">
        <f t="shared" ref="Q139:Q150" si="141">P139*$B$125</f>
        <v>0.000195265039316002</v>
      </c>
      <c r="R139" s="11">
        <f t="shared" ref="R139:R150" si="142">L139*$B$125</f>
        <v>0.074022</v>
      </c>
      <c r="S139" s="16">
        <f t="shared" ref="S139:S150" si="143">Q139/R139</f>
        <v>0.00263793249731163</v>
      </c>
      <c r="T139" s="3">
        <v>0.01</v>
      </c>
      <c r="U139" s="17">
        <f t="shared" ref="U139:U150" si="144">S139*T139</f>
        <v>2.63793249731164e-5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0.00551637932497312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0.0833333333333333</v>
      </c>
      <c r="AX139" s="1">
        <f t="shared" ref="AX139:AX150" si="151">AW139*10000*AV139*0.67*AU139*AT139</f>
        <v>22.7986165302848</v>
      </c>
      <c r="AZ139" s="2">
        <f t="shared" ref="AZ139:AZ150" si="152">$E$12/12</f>
        <v>0.0583333333333333</v>
      </c>
      <c r="BA139" s="1">
        <f t="shared" ref="BA139:BA150" si="153">AZ139*10000*AV139*0.67*AU139*AT139</f>
        <v>15.9590315711993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-14.2835161290323</v>
      </c>
      <c r="E140" s="12">
        <f t="shared" ref="E140:E151" si="154">D139</f>
        <v>-13.7395483870968</v>
      </c>
      <c r="F140" s="8" t="s">
        <v>109</v>
      </c>
      <c r="G140" s="6">
        <v>2</v>
      </c>
      <c r="H140" s="11">
        <f t="shared" si="135"/>
        <v>-14.2835161290323</v>
      </c>
      <c r="I140" s="11">
        <f t="shared" si="136"/>
        <v>258.866483870968</v>
      </c>
      <c r="J140" s="11">
        <f t="shared" si="137"/>
        <v>0.00243786574942241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0.568648980618015</v>
      </c>
      <c r="P140" s="11">
        <f t="shared" si="140"/>
        <v>0.00138628987329263</v>
      </c>
      <c r="Q140" s="15">
        <f t="shared" si="141"/>
        <v>0.000360435367056084</v>
      </c>
      <c r="R140" s="11">
        <f t="shared" si="142"/>
        <v>0.074022</v>
      </c>
      <c r="S140" s="16">
        <f t="shared" si="143"/>
        <v>0.00486930057356034</v>
      </c>
      <c r="T140" s="3">
        <v>0.01</v>
      </c>
      <c r="U140" s="17">
        <f t="shared" si="144"/>
        <v>4.86930057356034e-5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0.0055386930057356</v>
      </c>
      <c r="AU140" s="24">
        <f t="shared" si="148"/>
        <v>28.47</v>
      </c>
      <c r="AV140" s="1">
        <f t="shared" si="149"/>
        <v>0.26</v>
      </c>
      <c r="AW140" s="2">
        <f t="shared" si="150"/>
        <v>0.0833333333333333</v>
      </c>
      <c r="AX140" s="1">
        <f t="shared" si="151"/>
        <v>22.8908366299396</v>
      </c>
      <c r="AZ140" s="2">
        <f t="shared" si="152"/>
        <v>0.0583333333333333</v>
      </c>
      <c r="BA140" s="1">
        <f t="shared" si="153"/>
        <v>16.0235856409577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-10.0933571428571</v>
      </c>
      <c r="E141" s="12">
        <f t="shared" si="154"/>
        <v>-14.2835161290323</v>
      </c>
      <c r="F141" s="8" t="s">
        <v>109</v>
      </c>
      <c r="G141" s="6">
        <v>3</v>
      </c>
      <c r="H141" s="11">
        <f t="shared" si="135"/>
        <v>-10.0933571428571</v>
      </c>
      <c r="I141" s="11">
        <f t="shared" si="136"/>
        <v>263.056642857143</v>
      </c>
      <c r="J141" s="11">
        <f t="shared" si="137"/>
        <v>0.00443821870718478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0.851962690744723</v>
      </c>
      <c r="P141" s="11">
        <f t="shared" si="140"/>
        <v>0.00378119675188671</v>
      </c>
      <c r="Q141" s="15">
        <f t="shared" si="141"/>
        <v>0.000983111155490545</v>
      </c>
      <c r="R141" s="11">
        <f t="shared" si="142"/>
        <v>0.074022</v>
      </c>
      <c r="S141" s="16">
        <f t="shared" si="143"/>
        <v>0.0132813373793</v>
      </c>
      <c r="T141" s="3">
        <v>0.01</v>
      </c>
      <c r="U141" s="17">
        <f t="shared" si="144"/>
        <v>0.000132813373793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0.005622813373793</v>
      </c>
      <c r="AU141" s="24">
        <f t="shared" si="148"/>
        <v>28.47</v>
      </c>
      <c r="AV141" s="1">
        <f t="shared" si="149"/>
        <v>0.26</v>
      </c>
      <c r="AW141" s="2">
        <f t="shared" si="150"/>
        <v>0.0833333333333333</v>
      </c>
      <c r="AX141" s="1">
        <f t="shared" si="151"/>
        <v>23.2384972784822</v>
      </c>
      <c r="AZ141" s="2">
        <f t="shared" si="152"/>
        <v>0.0583333333333333</v>
      </c>
      <c r="BA141" s="1">
        <f t="shared" si="153"/>
        <v>16.2669480949376</v>
      </c>
    </row>
    <row r="142" s="1" customFormat="1" ht="16.8" spans="1:53">
      <c r="A142" s="6"/>
      <c r="B142" s="6"/>
      <c r="C142" s="8">
        <v>3</v>
      </c>
      <c r="D142" s="9">
        <v>-4.78132258064516</v>
      </c>
      <c r="E142" s="12">
        <f t="shared" si="154"/>
        <v>-10.0933571428571</v>
      </c>
      <c r="F142" s="8" t="s">
        <v>109</v>
      </c>
      <c r="G142" s="6">
        <v>4</v>
      </c>
      <c r="H142" s="11">
        <f t="shared" si="135"/>
        <v>-4.78132258064516</v>
      </c>
      <c r="I142" s="11">
        <f t="shared" si="136"/>
        <v>268.368677419355</v>
      </c>
      <c r="J142" s="11">
        <f t="shared" si="137"/>
        <v>0.0092340840170555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1.13288149399284</v>
      </c>
      <c r="P142" s="11">
        <f t="shared" si="140"/>
        <v>0.0104611228968972</v>
      </c>
      <c r="Q142" s="15">
        <f t="shared" si="141"/>
        <v>0.00271989195319327</v>
      </c>
      <c r="R142" s="11">
        <f t="shared" si="142"/>
        <v>0.074022</v>
      </c>
      <c r="S142" s="16">
        <f t="shared" si="143"/>
        <v>0.0367443726620906</v>
      </c>
      <c r="T142" s="3">
        <v>0.01</v>
      </c>
      <c r="U142" s="17">
        <f t="shared" si="144"/>
        <v>0.000367443726620906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0.00585744372662091</v>
      </c>
      <c r="AU142" s="24">
        <f t="shared" si="148"/>
        <v>28.47</v>
      </c>
      <c r="AV142" s="1">
        <f t="shared" si="149"/>
        <v>0.26</v>
      </c>
      <c r="AW142" s="2">
        <f t="shared" si="150"/>
        <v>0.0833333333333333</v>
      </c>
      <c r="AX142" s="1">
        <f t="shared" si="151"/>
        <v>24.2081998905329</v>
      </c>
      <c r="AZ142" s="2">
        <f t="shared" si="152"/>
        <v>0.0583333333333333</v>
      </c>
      <c r="BA142" s="1">
        <f t="shared" si="153"/>
        <v>16.945739923373</v>
      </c>
    </row>
    <row r="143" s="1" customFormat="1" ht="16.8" spans="1:53">
      <c r="A143" s="6"/>
      <c r="B143" s="6"/>
      <c r="C143" s="8">
        <v>4</v>
      </c>
      <c r="D143" s="9">
        <v>-3.48216666666667</v>
      </c>
      <c r="E143" s="12">
        <f t="shared" si="154"/>
        <v>-4.78132258064516</v>
      </c>
      <c r="F143" s="8" t="s">
        <v>109</v>
      </c>
      <c r="G143" s="6">
        <v>5</v>
      </c>
      <c r="H143" s="11">
        <f t="shared" si="135"/>
        <v>-3.48216666666667</v>
      </c>
      <c r="I143" s="11">
        <f t="shared" si="136"/>
        <v>269.667833333333</v>
      </c>
      <c r="J143" s="11">
        <f t="shared" si="137"/>
        <v>0.0109977555986629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1.06629935254114</v>
      </c>
      <c r="O143" s="11">
        <f t="shared" si="155"/>
        <v>0.340821018554797</v>
      </c>
      <c r="P143" s="11">
        <f t="shared" si="140"/>
        <v>0.00374826626495302</v>
      </c>
      <c r="Q143" s="15">
        <f t="shared" si="141"/>
        <v>0.000974549228887784</v>
      </c>
      <c r="R143" s="11">
        <f t="shared" si="142"/>
        <v>0.074022</v>
      </c>
      <c r="S143" s="16">
        <f t="shared" si="143"/>
        <v>0.0131656700560345</v>
      </c>
      <c r="T143" s="3">
        <v>0.01</v>
      </c>
      <c r="U143" s="17">
        <f t="shared" si="144"/>
        <v>0.000131656700560345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0.00562165670056035</v>
      </c>
      <c r="AU143" s="24">
        <f t="shared" si="148"/>
        <v>28.47</v>
      </c>
      <c r="AV143" s="1">
        <f t="shared" si="149"/>
        <v>0.26</v>
      </c>
      <c r="AW143" s="2">
        <f t="shared" si="150"/>
        <v>0.0833333333333333</v>
      </c>
      <c r="AX143" s="1">
        <f t="shared" si="151"/>
        <v>23.2337168694624</v>
      </c>
      <c r="AZ143" s="2">
        <f t="shared" si="152"/>
        <v>0.0583333333333333</v>
      </c>
      <c r="BA143" s="1">
        <f t="shared" si="153"/>
        <v>16.2636018086237</v>
      </c>
    </row>
    <row r="144" s="1" customFormat="1" ht="16.8" spans="1:53">
      <c r="A144" s="6"/>
      <c r="B144" s="6"/>
      <c r="C144" s="8">
        <v>5</v>
      </c>
      <c r="D144" s="9">
        <v>2.81561290322581</v>
      </c>
      <c r="E144" s="12">
        <f t="shared" si="154"/>
        <v>-3.48216666666667</v>
      </c>
      <c r="F144" s="8" t="s">
        <v>111</v>
      </c>
      <c r="G144" s="6">
        <v>6</v>
      </c>
      <c r="H144" s="11">
        <f t="shared" si="135"/>
        <v>2.81561290322581</v>
      </c>
      <c r="I144" s="11">
        <f t="shared" si="136"/>
        <v>275.965612903226</v>
      </c>
      <c r="J144" s="11">
        <f t="shared" si="137"/>
        <v>0.0250700983314795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0.621772752289844</v>
      </c>
      <c r="P144" s="11">
        <f t="shared" si="140"/>
        <v>0.015587904039741</v>
      </c>
      <c r="Q144" s="15">
        <f t="shared" si="141"/>
        <v>0.00405285505033267</v>
      </c>
      <c r="R144" s="11">
        <f t="shared" si="142"/>
        <v>0.074022</v>
      </c>
      <c r="S144" s="16">
        <f t="shared" si="143"/>
        <v>0.0547520338592941</v>
      </c>
      <c r="T144" s="3">
        <v>0.01</v>
      </c>
      <c r="U144" s="17">
        <f t="shared" si="144"/>
        <v>0.000547520338592941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0.00603752033859294</v>
      </c>
      <c r="AU144" s="24">
        <f t="shared" si="148"/>
        <v>28.47</v>
      </c>
      <c r="AV144" s="1">
        <f t="shared" si="149"/>
        <v>0.26</v>
      </c>
      <c r="AW144" s="2">
        <f t="shared" si="150"/>
        <v>0.0833333333333333</v>
      </c>
      <c r="AX144" s="1">
        <f t="shared" si="151"/>
        <v>24.9524376197691</v>
      </c>
      <c r="AZ144" s="2">
        <f t="shared" si="152"/>
        <v>0.0583333333333333</v>
      </c>
      <c r="BA144" s="1">
        <f t="shared" si="153"/>
        <v>17.4667063338383</v>
      </c>
    </row>
    <row r="145" s="1" customFormat="1" ht="16.8" spans="1:53">
      <c r="A145" s="6"/>
      <c r="B145" s="6"/>
      <c r="C145" s="8">
        <v>6</v>
      </c>
      <c r="D145" s="9">
        <v>7.89116666666667</v>
      </c>
      <c r="E145" s="12">
        <f t="shared" si="154"/>
        <v>2.81561290322581</v>
      </c>
      <c r="F145" s="8" t="s">
        <v>109</v>
      </c>
      <c r="G145" s="6">
        <v>7</v>
      </c>
      <c r="H145" s="11">
        <f t="shared" si="135"/>
        <v>7.89116666666667</v>
      </c>
      <c r="I145" s="11">
        <f t="shared" si="136"/>
        <v>281.041166666667</v>
      </c>
      <c r="J145" s="11">
        <f t="shared" si="137"/>
        <v>0.0474119195309128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0.890884848250103</v>
      </c>
      <c r="P145" s="11">
        <f t="shared" si="140"/>
        <v>0.0422385607365433</v>
      </c>
      <c r="Q145" s="15">
        <f t="shared" si="141"/>
        <v>0.0109820257915013</v>
      </c>
      <c r="R145" s="11">
        <f t="shared" si="142"/>
        <v>0.074022</v>
      </c>
      <c r="S145" s="16">
        <f t="shared" si="143"/>
        <v>0.148361646422702</v>
      </c>
      <c r="T145" s="3">
        <v>0.01</v>
      </c>
      <c r="U145" s="17">
        <f t="shared" si="144"/>
        <v>0.00148361646422702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0.001</v>
      </c>
      <c r="AF145" s="3">
        <v>0.49</v>
      </c>
      <c r="AG145" s="17">
        <f t="shared" si="145"/>
        <v>0.00049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0.00697361646422702</v>
      </c>
      <c r="AU145" s="24">
        <f t="shared" si="148"/>
        <v>28.47</v>
      </c>
      <c r="AV145" s="1">
        <f t="shared" si="149"/>
        <v>0.26</v>
      </c>
      <c r="AW145" s="2">
        <f t="shared" si="150"/>
        <v>0.0833333333333333</v>
      </c>
      <c r="AX145" s="1">
        <f t="shared" si="151"/>
        <v>28.8212246169215</v>
      </c>
      <c r="AZ145" s="2">
        <f t="shared" si="152"/>
        <v>0.0583333333333333</v>
      </c>
      <c r="BA145" s="1">
        <f t="shared" si="153"/>
        <v>20.1748572318451</v>
      </c>
    </row>
    <row r="146" s="1" customFormat="1" ht="16.8" spans="1:53">
      <c r="A146" s="6"/>
      <c r="B146" s="6"/>
      <c r="C146" s="8">
        <v>7</v>
      </c>
      <c r="D146" s="9">
        <v>10.7341612903226</v>
      </c>
      <c r="E146" s="12">
        <f t="shared" si="154"/>
        <v>7.89116666666667</v>
      </c>
      <c r="F146" s="8" t="s">
        <v>109</v>
      </c>
      <c r="G146" s="6">
        <v>8</v>
      </c>
      <c r="H146" s="11">
        <f t="shared" si="135"/>
        <v>10.7341612903226</v>
      </c>
      <c r="I146" s="11">
        <f t="shared" si="136"/>
        <v>283.884161290323</v>
      </c>
      <c r="J146" s="11">
        <f t="shared" si="137"/>
        <v>0.0670765628293293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1.13334628751356</v>
      </c>
      <c r="P146" s="11">
        <f t="shared" si="140"/>
        <v>0.0760209734617904</v>
      </c>
      <c r="Q146" s="15">
        <f t="shared" si="141"/>
        <v>0.0197654531000655</v>
      </c>
      <c r="R146" s="11">
        <f t="shared" si="142"/>
        <v>0.074022</v>
      </c>
      <c r="S146" s="16">
        <f t="shared" si="143"/>
        <v>0.267021332847876</v>
      </c>
      <c r="T146" s="3">
        <v>0.01</v>
      </c>
      <c r="U146" s="17">
        <f t="shared" si="144"/>
        <v>0.00267021332847876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0.001</v>
      </c>
      <c r="AF146" s="3">
        <v>0.49</v>
      </c>
      <c r="AG146" s="17">
        <f t="shared" si="145"/>
        <v>0.00049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0.00816021332847876</v>
      </c>
      <c r="AU146" s="24">
        <f t="shared" si="148"/>
        <v>28.47</v>
      </c>
      <c r="AV146" s="1">
        <f t="shared" si="149"/>
        <v>0.26</v>
      </c>
      <c r="AW146" s="2">
        <f t="shared" si="150"/>
        <v>0.0833333333333333</v>
      </c>
      <c r="AX146" s="1">
        <f t="shared" si="151"/>
        <v>33.7253048642032</v>
      </c>
      <c r="AZ146" s="2">
        <f t="shared" si="152"/>
        <v>0.0583333333333333</v>
      </c>
      <c r="BA146" s="1">
        <f t="shared" si="153"/>
        <v>23.6077134049423</v>
      </c>
    </row>
    <row r="147" s="1" customFormat="1" ht="16.8" spans="1:53">
      <c r="A147" s="6"/>
      <c r="B147" s="6"/>
      <c r="C147" s="8">
        <v>8</v>
      </c>
      <c r="D147" s="9">
        <v>9.35574193548387</v>
      </c>
      <c r="E147" s="12">
        <f t="shared" si="154"/>
        <v>10.7341612903226</v>
      </c>
      <c r="F147" s="8" t="s">
        <v>109</v>
      </c>
      <c r="G147" s="6">
        <v>9</v>
      </c>
      <c r="H147" s="11">
        <f t="shared" si="135"/>
        <v>9.35574193548387</v>
      </c>
      <c r="I147" s="11">
        <f t="shared" si="136"/>
        <v>282.505741935484</v>
      </c>
      <c r="J147" s="11">
        <f t="shared" si="137"/>
        <v>0.0567402339128488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1.34202531405177</v>
      </c>
      <c r="P147" s="11">
        <f t="shared" si="140"/>
        <v>0.0761468302362617</v>
      </c>
      <c r="Q147" s="15">
        <f t="shared" si="141"/>
        <v>0.019798175861428</v>
      </c>
      <c r="R147" s="11">
        <f t="shared" si="142"/>
        <v>0.074022</v>
      </c>
      <c r="S147" s="16">
        <f t="shared" si="143"/>
        <v>0.267463400900111</v>
      </c>
      <c r="T147" s="3">
        <v>0.01</v>
      </c>
      <c r="U147" s="17">
        <f t="shared" si="144"/>
        <v>0.00267463400900111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0.00816463400900111</v>
      </c>
      <c r="AU147" s="24">
        <f t="shared" si="148"/>
        <v>28.47</v>
      </c>
      <c r="AV147" s="1">
        <f t="shared" si="149"/>
        <v>0.26</v>
      </c>
      <c r="AW147" s="2">
        <f t="shared" si="150"/>
        <v>0.0833333333333333</v>
      </c>
      <c r="AX147" s="1">
        <f t="shared" si="151"/>
        <v>33.7435750726306</v>
      </c>
      <c r="AZ147" s="2">
        <f t="shared" si="152"/>
        <v>0.0583333333333333</v>
      </c>
      <c r="BA147" s="1">
        <f t="shared" si="153"/>
        <v>23.6205025508414</v>
      </c>
    </row>
    <row r="148" s="1" customFormat="1" ht="16.8" spans="1:53">
      <c r="A148" s="6"/>
      <c r="B148" s="6"/>
      <c r="C148" s="8">
        <v>9</v>
      </c>
      <c r="D148" s="9">
        <v>5.37716666666667</v>
      </c>
      <c r="E148" s="12">
        <f t="shared" si="154"/>
        <v>9.35574193548387</v>
      </c>
      <c r="F148" s="8" t="s">
        <v>109</v>
      </c>
      <c r="G148" s="6">
        <v>10</v>
      </c>
      <c r="H148" s="11">
        <f t="shared" si="135"/>
        <v>5.37716666666667</v>
      </c>
      <c r="I148" s="11">
        <f t="shared" si="136"/>
        <v>278.527166666667</v>
      </c>
      <c r="J148" s="11">
        <f t="shared" si="137"/>
        <v>0.0346799736248241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1.55057848381551</v>
      </c>
      <c r="P148" s="11">
        <f t="shared" si="140"/>
        <v>0.0537740209219415</v>
      </c>
      <c r="Q148" s="15">
        <f t="shared" si="141"/>
        <v>0.0139812454397048</v>
      </c>
      <c r="R148" s="11">
        <f t="shared" si="142"/>
        <v>0.074022</v>
      </c>
      <c r="S148" s="16">
        <f t="shared" si="143"/>
        <v>0.188879595791856</v>
      </c>
      <c r="T148" s="3">
        <v>0.01</v>
      </c>
      <c r="U148" s="17">
        <f t="shared" si="144"/>
        <v>0.00188879595791856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0.00737879595791856</v>
      </c>
      <c r="AU148" s="24">
        <f t="shared" si="148"/>
        <v>28.47</v>
      </c>
      <c r="AV148" s="1">
        <f t="shared" si="149"/>
        <v>0.26</v>
      </c>
      <c r="AW148" s="2">
        <f t="shared" si="150"/>
        <v>0.0833333333333333</v>
      </c>
      <c r="AX148" s="1">
        <f t="shared" si="151"/>
        <v>30.4957889205018</v>
      </c>
      <c r="AZ148" s="2">
        <f t="shared" si="152"/>
        <v>0.0583333333333333</v>
      </c>
      <c r="BA148" s="1">
        <f t="shared" si="153"/>
        <v>21.3470522443513</v>
      </c>
    </row>
    <row r="149" s="1" customFormat="1" ht="16.8" spans="1:53">
      <c r="A149" s="6"/>
      <c r="B149" s="6"/>
      <c r="C149" s="8">
        <v>10</v>
      </c>
      <c r="D149" s="9">
        <v>-0.10158064516129</v>
      </c>
      <c r="E149" s="12">
        <f t="shared" si="154"/>
        <v>5.37716666666667</v>
      </c>
      <c r="F149" s="8" t="s">
        <v>109</v>
      </c>
      <c r="G149" s="6">
        <v>11</v>
      </c>
      <c r="H149" s="11">
        <f t="shared" si="135"/>
        <v>-0.10158064516129</v>
      </c>
      <c r="I149" s="11">
        <f t="shared" si="136"/>
        <v>273.048419354839</v>
      </c>
      <c r="J149" s="11">
        <f t="shared" si="137"/>
        <v>0.0171968040595308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1.42196423974889</v>
      </c>
      <c r="O149" s="11">
        <f t="shared" si="155"/>
        <v>0.359540223144678</v>
      </c>
      <c r="P149" s="11">
        <f t="shared" si="140"/>
        <v>0.00618294276893903</v>
      </c>
      <c r="Q149" s="15">
        <f t="shared" si="141"/>
        <v>0.00160756511992415</v>
      </c>
      <c r="R149" s="11">
        <f t="shared" si="142"/>
        <v>0.074022</v>
      </c>
      <c r="S149" s="16">
        <f t="shared" si="143"/>
        <v>0.0217173964486794</v>
      </c>
      <c r="T149" s="3">
        <v>0.01</v>
      </c>
      <c r="U149" s="17">
        <f t="shared" si="144"/>
        <v>0.000217173964486794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0.00570717396448679</v>
      </c>
      <c r="AU149" s="24">
        <f t="shared" si="148"/>
        <v>28.47</v>
      </c>
      <c r="AV149" s="1">
        <f t="shared" si="149"/>
        <v>0.26</v>
      </c>
      <c r="AW149" s="2">
        <f t="shared" si="150"/>
        <v>0.0833333333333333</v>
      </c>
      <c r="AX149" s="1">
        <f t="shared" si="151"/>
        <v>23.5871507419576</v>
      </c>
      <c r="AZ149" s="2">
        <f t="shared" si="152"/>
        <v>0.0583333333333333</v>
      </c>
      <c r="BA149" s="1">
        <f t="shared" si="153"/>
        <v>16.5110055193703</v>
      </c>
    </row>
    <row r="150" s="1" customFormat="1" ht="16.8" spans="1:54">
      <c r="A150" s="6"/>
      <c r="B150" s="6"/>
      <c r="C150" s="8">
        <v>11</v>
      </c>
      <c r="D150" s="9">
        <v>-10.8983666666667</v>
      </c>
      <c r="E150" s="12">
        <f t="shared" si="154"/>
        <v>-0.10158064516129</v>
      </c>
      <c r="F150" s="8" t="s">
        <v>111</v>
      </c>
      <c r="G150" s="6">
        <v>12</v>
      </c>
      <c r="H150" s="11">
        <f t="shared" si="135"/>
        <v>-10.8983666666667</v>
      </c>
      <c r="I150" s="11">
        <f t="shared" si="136"/>
        <v>262.251633333333</v>
      </c>
      <c r="J150" s="11">
        <f t="shared" si="137"/>
        <v>0.00396154672750273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0.638057280375739</v>
      </c>
      <c r="P150" s="11">
        <f t="shared" si="140"/>
        <v>0.0025276937310318</v>
      </c>
      <c r="Q150" s="15">
        <f t="shared" si="141"/>
        <v>0.000657200370068268</v>
      </c>
      <c r="R150" s="11">
        <f t="shared" si="142"/>
        <v>0.074022</v>
      </c>
      <c r="S150" s="16">
        <f t="shared" si="143"/>
        <v>0.00887844654384194</v>
      </c>
      <c r="T150" s="3">
        <v>0.01</v>
      </c>
      <c r="U150" s="17">
        <f t="shared" si="144"/>
        <v>8.87844654384194e-5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0.00557878446543842</v>
      </c>
      <c r="AU150" s="24">
        <f t="shared" si="148"/>
        <v>28.47</v>
      </c>
      <c r="AV150" s="1">
        <f t="shared" si="149"/>
        <v>0.26</v>
      </c>
      <c r="AW150" s="2">
        <f t="shared" si="150"/>
        <v>0.0833333333333333</v>
      </c>
      <c r="AX150" s="1">
        <f t="shared" si="151"/>
        <v>23.0565304232881</v>
      </c>
      <c r="AY150" s="1">
        <f>SUM(AX139:AX150)</f>
        <v>314.751879457974</v>
      </c>
      <c r="AZ150" s="2">
        <f t="shared" si="152"/>
        <v>0.0583333333333333</v>
      </c>
      <c r="BA150" s="1">
        <f t="shared" si="153"/>
        <v>16.1395712963017</v>
      </c>
      <c r="BB150" s="1">
        <f>SUM(BA139:BA150)</f>
        <v>220.326315620582</v>
      </c>
    </row>
    <row r="151" s="1" customFormat="1" ht="16.8" spans="1:46">
      <c r="A151" s="6"/>
      <c r="B151" s="6"/>
      <c r="C151" s="8">
        <v>12</v>
      </c>
      <c r="D151" s="9">
        <v>-13.9052580645161</v>
      </c>
      <c r="E151" s="12">
        <f t="shared" si="154"/>
        <v>-10.8983666666667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7" t="s">
        <v>51</v>
      </c>
      <c r="B153" s="7"/>
      <c r="C153" s="8" t="s">
        <v>87</v>
      </c>
      <c r="D153" s="8" t="s">
        <v>88</v>
      </c>
      <c r="E153" s="8" t="s">
        <v>89</v>
      </c>
      <c r="F153" s="8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119</v>
      </c>
      <c r="AX153" s="1" t="s">
        <v>120</v>
      </c>
    </row>
    <row r="154" s="1" customFormat="1" ht="16.8" spans="1:50">
      <c r="A154" s="6" t="s">
        <v>107</v>
      </c>
      <c r="B154" s="6">
        <f>F13</f>
        <v>910.8575</v>
      </c>
      <c r="C154" s="8" t="s">
        <v>108</v>
      </c>
      <c r="D154" s="9">
        <v>-13.7395483870968</v>
      </c>
      <c r="E154" s="8"/>
      <c r="F154" s="8"/>
      <c r="G154" s="6">
        <v>1</v>
      </c>
      <c r="H154" s="11">
        <f t="shared" ref="H154:H165" si="156">E155</f>
        <v>-13.7395483870968</v>
      </c>
      <c r="I154" s="11">
        <f t="shared" ref="I154:I165" si="157">H154+273.15</f>
        <v>259.410451612903</v>
      </c>
      <c r="J154" s="11">
        <f t="shared" ref="J154:J165" si="158">EXP(($C$18*(I154-$C$16))/($C$19*I154*$C$16))</f>
        <v>0.00263793249731163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0.00200231716639169</v>
      </c>
      <c r="Q154" s="15">
        <f t="shared" ref="Q154:Q165" si="162">P154*$B$156</f>
        <v>0.000420486604942256</v>
      </c>
      <c r="R154" s="11">
        <f t="shared" ref="R154:R165" si="163">L154*$B$156</f>
        <v>0.1594000625</v>
      </c>
      <c r="S154" s="16">
        <f t="shared" ref="S154:S165" si="164">Q154/R154</f>
        <v>0.00263793249731164</v>
      </c>
      <c r="T154" s="3">
        <v>0.01</v>
      </c>
      <c r="U154" s="17">
        <f t="shared" ref="U154:U165" si="165">S154*T154</f>
        <v>2.63793249731164e-5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0.00551637932497312</v>
      </c>
      <c r="AU154" s="24">
        <f t="shared" ref="AU154:AU165" si="169">$B$139/12</f>
        <v>28.47</v>
      </c>
      <c r="AV154" s="1">
        <f t="shared" ref="AV154:AV165" si="170">$B$125</f>
        <v>0.26</v>
      </c>
      <c r="AW154" s="2">
        <f t="shared" ref="AW154:AW165" si="171">$E$11/12</f>
        <v>0.0833333333333333</v>
      </c>
      <c r="AX154" s="1">
        <f t="shared" ref="AX154:AX165" si="172">AW154*10000*AV154*0.67*AU154*AT154</f>
        <v>22.7986165302848</v>
      </c>
    </row>
    <row r="155" s="1" customFormat="1" ht="16.8" spans="1:50">
      <c r="A155" s="6" t="s">
        <v>110</v>
      </c>
      <c r="B155" s="6">
        <v>1</v>
      </c>
      <c r="C155" s="8">
        <v>1</v>
      </c>
      <c r="D155" s="9">
        <v>-14.2835161290323</v>
      </c>
      <c r="E155" s="12">
        <f t="shared" ref="E155:E166" si="173">D154</f>
        <v>-13.7395483870968</v>
      </c>
      <c r="F155" s="8" t="s">
        <v>109</v>
      </c>
      <c r="G155" s="6">
        <v>2</v>
      </c>
      <c r="H155" s="11">
        <f t="shared" si="156"/>
        <v>-14.2835161290323</v>
      </c>
      <c r="I155" s="11">
        <f t="shared" si="157"/>
        <v>258.866483870968</v>
      </c>
      <c r="J155" s="11">
        <f t="shared" si="158"/>
        <v>0.00243786574942241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1.51609351616694</v>
      </c>
      <c r="P155" s="11">
        <f t="shared" si="161"/>
        <v>0.00369603245598478</v>
      </c>
      <c r="Q155" s="15">
        <f t="shared" si="162"/>
        <v>0.000776166815756804</v>
      </c>
      <c r="R155" s="11">
        <f t="shared" si="163"/>
        <v>0.1594000625</v>
      </c>
      <c r="S155" s="16">
        <f t="shared" si="164"/>
        <v>0.00486930057356034</v>
      </c>
      <c r="T155" s="3">
        <v>0.01</v>
      </c>
      <c r="U155" s="17">
        <f t="shared" si="165"/>
        <v>4.86930057356034e-5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0.0055386930057356</v>
      </c>
      <c r="AU155" s="24">
        <f t="shared" si="169"/>
        <v>28.47</v>
      </c>
      <c r="AV155" s="1">
        <f t="shared" si="170"/>
        <v>0.26</v>
      </c>
      <c r="AW155" s="2">
        <f t="shared" si="171"/>
        <v>0.0833333333333333</v>
      </c>
      <c r="AX155" s="1">
        <f t="shared" si="172"/>
        <v>22.8908366299396</v>
      </c>
    </row>
    <row r="156" s="1" customFormat="1" ht="16.8" spans="1:50">
      <c r="A156" s="6" t="s">
        <v>72</v>
      </c>
      <c r="B156" s="6">
        <f>G13</f>
        <v>0.21</v>
      </c>
      <c r="C156" s="8">
        <v>2</v>
      </c>
      <c r="D156" s="9">
        <v>-10.0933571428571</v>
      </c>
      <c r="E156" s="12">
        <f t="shared" si="173"/>
        <v>-14.2835161290323</v>
      </c>
      <c r="F156" s="8" t="s">
        <v>109</v>
      </c>
      <c r="G156" s="6">
        <v>3</v>
      </c>
      <c r="H156" s="11">
        <f t="shared" si="156"/>
        <v>-10.0933571428571</v>
      </c>
      <c r="I156" s="11">
        <f t="shared" si="157"/>
        <v>263.056642857143</v>
      </c>
      <c r="J156" s="11">
        <f t="shared" si="158"/>
        <v>0.00443821870718478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2.27144540037762</v>
      </c>
      <c r="P156" s="11">
        <f t="shared" si="161"/>
        <v>0.0100811714683048</v>
      </c>
      <c r="Q156" s="15">
        <f t="shared" si="162"/>
        <v>0.00211704600834401</v>
      </c>
      <c r="R156" s="11">
        <f t="shared" si="163"/>
        <v>0.1594000625</v>
      </c>
      <c r="S156" s="16">
        <f t="shared" si="164"/>
        <v>0.0132813373793</v>
      </c>
      <c r="T156" s="3">
        <v>0.01</v>
      </c>
      <c r="U156" s="17">
        <f t="shared" si="165"/>
        <v>0.000132813373793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0.005622813373793</v>
      </c>
      <c r="AU156" s="24">
        <f t="shared" si="169"/>
        <v>28.47</v>
      </c>
      <c r="AV156" s="1">
        <f t="shared" si="170"/>
        <v>0.26</v>
      </c>
      <c r="AW156" s="2">
        <f t="shared" si="171"/>
        <v>0.0833333333333333</v>
      </c>
      <c r="AX156" s="1">
        <f t="shared" si="172"/>
        <v>23.2384972784822</v>
      </c>
    </row>
    <row r="157" s="1" customFormat="1" ht="16.8" spans="1:50">
      <c r="A157" s="6"/>
      <c r="B157" s="6"/>
      <c r="C157" s="8">
        <v>3</v>
      </c>
      <c r="D157" s="9">
        <v>-4.78132258064516</v>
      </c>
      <c r="E157" s="12">
        <f t="shared" si="173"/>
        <v>-10.0933571428571</v>
      </c>
      <c r="F157" s="8" t="s">
        <v>109</v>
      </c>
      <c r="G157" s="6">
        <v>4</v>
      </c>
      <c r="H157" s="11">
        <f t="shared" si="156"/>
        <v>-4.78132258064516</v>
      </c>
      <c r="I157" s="11">
        <f t="shared" si="157"/>
        <v>268.368677419355</v>
      </c>
      <c r="J157" s="11">
        <f t="shared" si="158"/>
        <v>0.0092340840170555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3.02041214557599</v>
      </c>
      <c r="P157" s="11">
        <f t="shared" si="161"/>
        <v>0.0278907395183835</v>
      </c>
      <c r="Q157" s="15">
        <f t="shared" si="162"/>
        <v>0.00585705529886054</v>
      </c>
      <c r="R157" s="11">
        <f t="shared" si="163"/>
        <v>0.1594000625</v>
      </c>
      <c r="S157" s="16">
        <f t="shared" si="164"/>
        <v>0.0367443726620906</v>
      </c>
      <c r="T157" s="3">
        <v>0.01</v>
      </c>
      <c r="U157" s="17">
        <f t="shared" si="165"/>
        <v>0.000367443726620906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0.00585744372662091</v>
      </c>
      <c r="AU157" s="24">
        <f t="shared" si="169"/>
        <v>28.47</v>
      </c>
      <c r="AV157" s="1">
        <f t="shared" si="170"/>
        <v>0.26</v>
      </c>
      <c r="AW157" s="2">
        <f t="shared" si="171"/>
        <v>0.0833333333333333</v>
      </c>
      <c r="AX157" s="1">
        <f t="shared" si="172"/>
        <v>24.2081998905329</v>
      </c>
    </row>
    <row r="158" s="1" customFormat="1" ht="16.8" spans="1:50">
      <c r="A158" s="6"/>
      <c r="B158" s="6"/>
      <c r="C158" s="8">
        <v>4</v>
      </c>
      <c r="D158" s="9">
        <v>-3.48216666666667</v>
      </c>
      <c r="E158" s="12">
        <f t="shared" si="173"/>
        <v>-4.78132258064516</v>
      </c>
      <c r="F158" s="8" t="s">
        <v>109</v>
      </c>
      <c r="G158" s="6">
        <v>5</v>
      </c>
      <c r="H158" s="11">
        <f t="shared" si="156"/>
        <v>-3.48216666666667</v>
      </c>
      <c r="I158" s="11">
        <f t="shared" si="157"/>
        <v>269.667833333333</v>
      </c>
      <c r="J158" s="11">
        <f t="shared" si="158"/>
        <v>0.0109977555986629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2.84289533575472</v>
      </c>
      <c r="O158" s="11">
        <f t="shared" si="174"/>
        <v>0.908673986969547</v>
      </c>
      <c r="P158" s="11">
        <f t="shared" si="161"/>
        <v>0.00999337442755369</v>
      </c>
      <c r="Q158" s="15">
        <f t="shared" si="162"/>
        <v>0.00209860862978628</v>
      </c>
      <c r="R158" s="11">
        <f t="shared" si="163"/>
        <v>0.1594000625</v>
      </c>
      <c r="S158" s="16">
        <f t="shared" si="164"/>
        <v>0.0131656700560345</v>
      </c>
      <c r="T158" s="3">
        <v>0.01</v>
      </c>
      <c r="U158" s="17">
        <f t="shared" si="165"/>
        <v>0.000131656700560345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0.00562165670056035</v>
      </c>
      <c r="AU158" s="24">
        <f t="shared" si="169"/>
        <v>28.47</v>
      </c>
      <c r="AV158" s="1">
        <f t="shared" si="170"/>
        <v>0.26</v>
      </c>
      <c r="AW158" s="2">
        <f t="shared" si="171"/>
        <v>0.0833333333333333</v>
      </c>
      <c r="AX158" s="1">
        <f t="shared" si="172"/>
        <v>23.2337168694624</v>
      </c>
    </row>
    <row r="159" s="1" customFormat="1" ht="16.8" spans="1:52">
      <c r="A159" s="6"/>
      <c r="B159" s="6"/>
      <c r="C159" s="8">
        <v>5</v>
      </c>
      <c r="D159" s="9">
        <v>2.81561290322581</v>
      </c>
      <c r="E159" s="12">
        <f t="shared" si="173"/>
        <v>-3.48216666666667</v>
      </c>
      <c r="F159" s="8" t="s">
        <v>111</v>
      </c>
      <c r="G159" s="6">
        <v>6</v>
      </c>
      <c r="H159" s="11">
        <f t="shared" si="156"/>
        <v>2.81561290322581</v>
      </c>
      <c r="I159" s="11">
        <f t="shared" si="157"/>
        <v>275.965612903226</v>
      </c>
      <c r="J159" s="11">
        <f t="shared" si="158"/>
        <v>0.0250700983314795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1.65772852920866</v>
      </c>
      <c r="P159" s="11">
        <f t="shared" si="161"/>
        <v>0.04155941723416</v>
      </c>
      <c r="Q159" s="15">
        <f t="shared" si="162"/>
        <v>0.00872747761917361</v>
      </c>
      <c r="R159" s="11">
        <f t="shared" si="163"/>
        <v>0.1594000625</v>
      </c>
      <c r="S159" s="16">
        <f t="shared" si="164"/>
        <v>0.0547520338592942</v>
      </c>
      <c r="T159" s="3">
        <v>0.01</v>
      </c>
      <c r="U159" s="17">
        <f t="shared" si="165"/>
        <v>0.000547520338592942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0.001</v>
      </c>
      <c r="AF159" s="3">
        <v>0.49</v>
      </c>
      <c r="AG159" s="17">
        <f t="shared" si="166"/>
        <v>0.00049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</v>
      </c>
      <c r="AR159" s="3">
        <v>0.5</v>
      </c>
      <c r="AS159" s="3">
        <f t="shared" si="167"/>
        <v>0.005</v>
      </c>
      <c r="AT159" s="2">
        <f t="shared" si="168"/>
        <v>0.00603752033859294</v>
      </c>
      <c r="AU159" s="24">
        <f t="shared" si="169"/>
        <v>28.47</v>
      </c>
      <c r="AV159" s="1">
        <f t="shared" si="170"/>
        <v>0.26</v>
      </c>
      <c r="AW159" s="2">
        <f t="shared" si="171"/>
        <v>0.0833333333333333</v>
      </c>
      <c r="AX159" s="1">
        <f t="shared" si="172"/>
        <v>24.9524376197691</v>
      </c>
      <c r="AZ159" s="2"/>
    </row>
    <row r="160" s="1" customFormat="1" ht="16.8" spans="1:52">
      <c r="A160" s="6"/>
      <c r="B160" s="6"/>
      <c r="C160" s="8">
        <v>6</v>
      </c>
      <c r="D160" s="9">
        <v>7.89116666666667</v>
      </c>
      <c r="E160" s="12">
        <f t="shared" si="173"/>
        <v>2.81561290322581</v>
      </c>
      <c r="F160" s="8" t="s">
        <v>109</v>
      </c>
      <c r="G160" s="6">
        <v>7</v>
      </c>
      <c r="H160" s="11">
        <f t="shared" si="156"/>
        <v>7.89116666666667</v>
      </c>
      <c r="I160" s="11">
        <f t="shared" si="157"/>
        <v>281.041166666667</v>
      </c>
      <c r="J160" s="11">
        <f t="shared" si="158"/>
        <v>0.0474119195309128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2.37521702864117</v>
      </c>
      <c r="P160" s="11">
        <f t="shared" si="161"/>
        <v>0.112613598630389</v>
      </c>
      <c r="Q160" s="15">
        <f t="shared" si="162"/>
        <v>0.0236488557123816</v>
      </c>
      <c r="R160" s="11">
        <f t="shared" si="163"/>
        <v>0.1594000625</v>
      </c>
      <c r="S160" s="16">
        <f t="shared" si="164"/>
        <v>0.148361646422702</v>
      </c>
      <c r="T160" s="3">
        <v>0.01</v>
      </c>
      <c r="U160" s="17">
        <f t="shared" si="165"/>
        <v>0.00148361646422702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0.001</v>
      </c>
      <c r="AF160" s="3">
        <v>0.49</v>
      </c>
      <c r="AG160" s="17">
        <f t="shared" si="166"/>
        <v>0.00049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</v>
      </c>
      <c r="AR160" s="3">
        <v>0.5</v>
      </c>
      <c r="AS160" s="3">
        <f t="shared" si="167"/>
        <v>0.005</v>
      </c>
      <c r="AT160" s="2">
        <f t="shared" si="168"/>
        <v>0.00697361646422702</v>
      </c>
      <c r="AU160" s="24">
        <f t="shared" si="169"/>
        <v>28.47</v>
      </c>
      <c r="AV160" s="1">
        <f t="shared" si="170"/>
        <v>0.26</v>
      </c>
      <c r="AW160" s="2">
        <f t="shared" si="171"/>
        <v>0.0833333333333333</v>
      </c>
      <c r="AX160" s="1">
        <f t="shared" si="172"/>
        <v>28.8212246169215</v>
      </c>
      <c r="AZ160" s="2"/>
    </row>
    <row r="161" s="1" customFormat="1" ht="16.8" spans="1:52">
      <c r="A161" s="6"/>
      <c r="B161" s="6"/>
      <c r="C161" s="8">
        <v>7</v>
      </c>
      <c r="D161" s="9">
        <v>10.7341612903226</v>
      </c>
      <c r="E161" s="12">
        <f t="shared" si="173"/>
        <v>7.89116666666667</v>
      </c>
      <c r="F161" s="8" t="s">
        <v>109</v>
      </c>
      <c r="G161" s="6">
        <v>8</v>
      </c>
      <c r="H161" s="11">
        <f t="shared" si="156"/>
        <v>10.7341612903226</v>
      </c>
      <c r="I161" s="11">
        <f t="shared" si="157"/>
        <v>283.884161290323</v>
      </c>
      <c r="J161" s="11">
        <f t="shared" si="158"/>
        <v>0.0670765628293293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3.02165134667745</v>
      </c>
      <c r="P161" s="11">
        <f t="shared" si="161"/>
        <v>0.202681986403737</v>
      </c>
      <c r="Q161" s="15">
        <f t="shared" si="162"/>
        <v>0.0425632171447848</v>
      </c>
      <c r="R161" s="11">
        <f t="shared" si="163"/>
        <v>0.1594000625</v>
      </c>
      <c r="S161" s="16">
        <f t="shared" si="164"/>
        <v>0.267021332847877</v>
      </c>
      <c r="T161" s="3">
        <v>0.01</v>
      </c>
      <c r="U161" s="17">
        <f t="shared" si="165"/>
        <v>0.00267021332847877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0.001</v>
      </c>
      <c r="AF161" s="3">
        <v>0.49</v>
      </c>
      <c r="AG161" s="17">
        <f t="shared" si="166"/>
        <v>0.00049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</v>
      </c>
      <c r="AR161" s="3">
        <v>0.5</v>
      </c>
      <c r="AS161" s="3">
        <f t="shared" si="167"/>
        <v>0.005</v>
      </c>
      <c r="AT161" s="2">
        <f t="shared" si="168"/>
        <v>0.00816021332847876</v>
      </c>
      <c r="AU161" s="24">
        <f t="shared" si="169"/>
        <v>28.47</v>
      </c>
      <c r="AV161" s="1">
        <f t="shared" si="170"/>
        <v>0.26</v>
      </c>
      <c r="AW161" s="2">
        <f t="shared" si="171"/>
        <v>0.0833333333333333</v>
      </c>
      <c r="AX161" s="1">
        <f t="shared" si="172"/>
        <v>33.7253048642032</v>
      </c>
      <c r="AZ161" s="2"/>
    </row>
    <row r="162" s="1" customFormat="1" ht="16.8" spans="1:52">
      <c r="A162" s="6"/>
      <c r="B162" s="6"/>
      <c r="C162" s="8">
        <v>8</v>
      </c>
      <c r="D162" s="9">
        <v>9.35574193548387</v>
      </c>
      <c r="E162" s="12">
        <f t="shared" si="173"/>
        <v>10.7341612903226</v>
      </c>
      <c r="F162" s="8" t="s">
        <v>109</v>
      </c>
      <c r="G162" s="6">
        <v>9</v>
      </c>
      <c r="H162" s="11">
        <f t="shared" si="156"/>
        <v>9.35574193548387</v>
      </c>
      <c r="I162" s="11">
        <f t="shared" si="157"/>
        <v>282.505741935484</v>
      </c>
      <c r="J162" s="11">
        <f t="shared" si="158"/>
        <v>0.0567402339128488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3.57801727694038</v>
      </c>
      <c r="P162" s="11">
        <f t="shared" si="161"/>
        <v>0.203017537237811</v>
      </c>
      <c r="Q162" s="15">
        <f t="shared" si="162"/>
        <v>0.0426336828199403</v>
      </c>
      <c r="R162" s="11">
        <f t="shared" si="163"/>
        <v>0.1594000625</v>
      </c>
      <c r="S162" s="16">
        <f t="shared" si="164"/>
        <v>0.267463400900111</v>
      </c>
      <c r="T162" s="3">
        <v>0.01</v>
      </c>
      <c r="U162" s="17">
        <f t="shared" si="165"/>
        <v>0.00267463400900111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0.001</v>
      </c>
      <c r="AF162" s="3">
        <v>0.49</v>
      </c>
      <c r="AG162" s="17">
        <f t="shared" si="166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0.00816463400900111</v>
      </c>
      <c r="AU162" s="24">
        <f t="shared" si="169"/>
        <v>28.47</v>
      </c>
      <c r="AV162" s="1">
        <f t="shared" si="170"/>
        <v>0.26</v>
      </c>
      <c r="AW162" s="2">
        <f t="shared" si="171"/>
        <v>0.0833333333333333</v>
      </c>
      <c r="AX162" s="1">
        <f t="shared" si="172"/>
        <v>33.7435750726306</v>
      </c>
      <c r="AZ162" s="2"/>
    </row>
    <row r="163" s="1" customFormat="1" ht="16.8" spans="1:52">
      <c r="A163" s="6"/>
      <c r="B163" s="6"/>
      <c r="C163" s="8">
        <v>9</v>
      </c>
      <c r="D163" s="9">
        <v>5.37716666666667</v>
      </c>
      <c r="E163" s="12">
        <f t="shared" si="173"/>
        <v>9.35574193548387</v>
      </c>
      <c r="F163" s="8" t="s">
        <v>109</v>
      </c>
      <c r="G163" s="6">
        <v>10</v>
      </c>
      <c r="H163" s="11">
        <f t="shared" si="156"/>
        <v>5.37716666666667</v>
      </c>
      <c r="I163" s="11">
        <f t="shared" si="157"/>
        <v>278.527166666667</v>
      </c>
      <c r="J163" s="11">
        <f t="shared" si="158"/>
        <v>0.0346799736248241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4.13404765636923</v>
      </c>
      <c r="P163" s="11">
        <f t="shared" si="161"/>
        <v>0.143368663686651</v>
      </c>
      <c r="Q163" s="15">
        <f t="shared" si="162"/>
        <v>0.0301074193741966</v>
      </c>
      <c r="R163" s="11">
        <f t="shared" si="163"/>
        <v>0.1594000625</v>
      </c>
      <c r="S163" s="16">
        <f t="shared" si="164"/>
        <v>0.188879595791856</v>
      </c>
      <c r="T163" s="3">
        <v>0.01</v>
      </c>
      <c r="U163" s="17">
        <f t="shared" si="165"/>
        <v>0.00188879595791856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0.00737879595791856</v>
      </c>
      <c r="AU163" s="24">
        <f t="shared" si="169"/>
        <v>28.47</v>
      </c>
      <c r="AV163" s="1">
        <f t="shared" si="170"/>
        <v>0.26</v>
      </c>
      <c r="AW163" s="2">
        <f t="shared" si="171"/>
        <v>0.0833333333333333</v>
      </c>
      <c r="AX163" s="1">
        <f t="shared" si="172"/>
        <v>30.4957889205018</v>
      </c>
      <c r="AZ163" s="2"/>
    </row>
    <row r="164" s="1" customFormat="1" ht="16.8" spans="1:52">
      <c r="A164" s="6"/>
      <c r="B164" s="6"/>
      <c r="C164" s="8">
        <v>10</v>
      </c>
      <c r="D164" s="9">
        <v>-0.10158064516129</v>
      </c>
      <c r="E164" s="12">
        <f t="shared" si="173"/>
        <v>5.37716666666667</v>
      </c>
      <c r="F164" s="8" t="s">
        <v>109</v>
      </c>
      <c r="G164" s="6">
        <v>11</v>
      </c>
      <c r="H164" s="11">
        <f t="shared" si="156"/>
        <v>-0.10158064516129</v>
      </c>
      <c r="I164" s="11">
        <f t="shared" si="157"/>
        <v>273.048419354839</v>
      </c>
      <c r="J164" s="11">
        <f t="shared" si="158"/>
        <v>0.0171968040595308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3.79114504304845</v>
      </c>
      <c r="O164" s="11">
        <f t="shared" si="174"/>
        <v>0.958581866300797</v>
      </c>
      <c r="P164" s="11">
        <f t="shared" si="161"/>
        <v>0.0164845445297942</v>
      </c>
      <c r="Q164" s="15">
        <f t="shared" si="162"/>
        <v>0.00346175435125678</v>
      </c>
      <c r="R164" s="11">
        <f t="shared" si="163"/>
        <v>0.1594000625</v>
      </c>
      <c r="S164" s="16">
        <f t="shared" si="164"/>
        <v>0.0217173964486794</v>
      </c>
      <c r="T164" s="3">
        <v>0.01</v>
      </c>
      <c r="U164" s="17">
        <f t="shared" si="165"/>
        <v>0.000217173964486794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0.00570717396448679</v>
      </c>
      <c r="AU164" s="24">
        <f t="shared" si="169"/>
        <v>28.47</v>
      </c>
      <c r="AV164" s="1">
        <f t="shared" si="170"/>
        <v>0.26</v>
      </c>
      <c r="AW164" s="2">
        <f t="shared" si="171"/>
        <v>0.0833333333333333</v>
      </c>
      <c r="AX164" s="1">
        <f t="shared" si="172"/>
        <v>23.5871507419576</v>
      </c>
      <c r="AZ164" s="2"/>
    </row>
    <row r="165" s="1" customFormat="1" ht="16.8" spans="1:52">
      <c r="A165" s="6"/>
      <c r="B165" s="6"/>
      <c r="C165" s="8">
        <v>11</v>
      </c>
      <c r="D165" s="9">
        <v>-10.8983666666667</v>
      </c>
      <c r="E165" s="12">
        <f t="shared" si="173"/>
        <v>-0.10158064516129</v>
      </c>
      <c r="F165" s="8" t="s">
        <v>111</v>
      </c>
      <c r="G165" s="6">
        <v>12</v>
      </c>
      <c r="H165" s="11">
        <f t="shared" si="156"/>
        <v>-10.8983666666667</v>
      </c>
      <c r="I165" s="11">
        <f t="shared" si="157"/>
        <v>262.251633333333</v>
      </c>
      <c r="J165" s="11">
        <f t="shared" si="158"/>
        <v>0.00396154672750273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1.70114523843767</v>
      </c>
      <c r="P165" s="11">
        <f t="shared" si="161"/>
        <v>0.0067391663523396</v>
      </c>
      <c r="Q165" s="15">
        <f t="shared" si="162"/>
        <v>0.00141522493399132</v>
      </c>
      <c r="R165" s="11">
        <f t="shared" si="163"/>
        <v>0.1594000625</v>
      </c>
      <c r="S165" s="16">
        <f t="shared" si="164"/>
        <v>0.00887844654384195</v>
      </c>
      <c r="T165" s="3">
        <v>0.01</v>
      </c>
      <c r="U165" s="17">
        <f t="shared" si="165"/>
        <v>8.87844654384195e-5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0.00557878446543842</v>
      </c>
      <c r="AU165" s="24">
        <f t="shared" si="169"/>
        <v>28.47</v>
      </c>
      <c r="AV165" s="1">
        <f t="shared" si="170"/>
        <v>0.26</v>
      </c>
      <c r="AW165" s="2">
        <f t="shared" si="171"/>
        <v>0.0833333333333333</v>
      </c>
      <c r="AX165" s="1">
        <f t="shared" si="172"/>
        <v>23.0565304232881</v>
      </c>
      <c r="AY165" s="1">
        <f>SUM(AX154:AX165)</f>
        <v>314.751879457974</v>
      </c>
      <c r="AZ165" s="2"/>
    </row>
    <row r="166" s="1" customFormat="1" ht="16.8" spans="1:46">
      <c r="A166" s="6"/>
      <c r="B166" s="6"/>
      <c r="C166" s="8">
        <v>12</v>
      </c>
      <c r="D166" s="9">
        <v>-13.9052580645161</v>
      </c>
      <c r="E166" s="12">
        <f t="shared" si="173"/>
        <v>-10.8983666666667</v>
      </c>
      <c r="F166" s="8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F15" sqref="F15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11.4423076923077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5.663461538461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ht="16.8" spans="1:46">
      <c r="A3" s="4"/>
      <c r="B3" s="5" t="s">
        <v>41</v>
      </c>
      <c r="C3" s="3"/>
      <c r="D3" s="3"/>
      <c r="E3" s="3">
        <v>225</v>
      </c>
      <c r="F3" s="3">
        <v>1166.832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ht="16.8" spans="1:46">
      <c r="A4" s="4"/>
      <c r="B4" s="5" t="s">
        <v>42</v>
      </c>
      <c r="C4" s="3"/>
      <c r="D4" s="3"/>
      <c r="E4" s="3">
        <v>78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ht="16.8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ht="16.8" spans="1:46">
      <c r="A7" s="4"/>
      <c r="B7" s="5" t="s">
        <v>45</v>
      </c>
      <c r="C7" s="3"/>
      <c r="D7" s="3"/>
      <c r="E7" s="3">
        <v>140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ht="16.8" spans="1:46">
      <c r="A8" s="4"/>
      <c r="B8" s="5" t="s">
        <v>46</v>
      </c>
      <c r="C8" s="3"/>
      <c r="D8" s="3"/>
      <c r="E8" s="3">
        <v>985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ht="16.8" spans="1:46">
      <c r="A9" s="4" t="s">
        <v>47</v>
      </c>
      <c r="B9" s="5"/>
      <c r="C9" s="3"/>
      <c r="D9" s="3"/>
      <c r="E9" s="3">
        <v>170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ht="16.8" spans="1:46">
      <c r="A10" s="4" t="s">
        <v>48</v>
      </c>
      <c r="B10" s="5"/>
      <c r="C10" s="3"/>
      <c r="D10" s="3"/>
      <c r="E10" s="3">
        <v>97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ht="16.8" spans="1:46">
      <c r="A11" s="4" t="s">
        <v>49</v>
      </c>
      <c r="B11" s="5"/>
      <c r="C11" s="3"/>
      <c r="D11" s="3"/>
      <c r="E11" s="3">
        <v>1.5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ht="16.8" spans="1:46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ht="16.8" spans="1:46">
      <c r="A13" s="4" t="s">
        <v>51</v>
      </c>
      <c r="B13" s="5"/>
      <c r="C13" s="3"/>
      <c r="D13" s="3"/>
      <c r="E13" s="3">
        <v>0.1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ht="16.8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AV40+AV55+AV71+AV87+AV102+BB118+AY134+AY150+BB150+AY165+AG118</f>
        <v>6760016.18082595</v>
      </c>
      <c r="J16" s="10" t="s">
        <v>35</v>
      </c>
      <c r="K16" s="10">
        <f>I16/(10000*1000)</f>
        <v>0.676001618082595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1192.09</v>
      </c>
      <c r="C29" s="8" t="s">
        <v>108</v>
      </c>
      <c r="D29" s="9">
        <v>-7.57722580645161</v>
      </c>
      <c r="E29" s="8"/>
      <c r="F29" s="8"/>
      <c r="G29" s="6">
        <v>1</v>
      </c>
      <c r="H29" s="11">
        <f t="shared" ref="H29:H40" si="0">E30</f>
        <v>-7.57722580645161</v>
      </c>
      <c r="I29" s="11">
        <f t="shared" ref="I29:I40" si="1">H29+273.15</f>
        <v>265.572774193548</v>
      </c>
      <c r="J29" s="11">
        <f t="shared" ref="J29:J40" si="2">EXP(($C$18*(I29-$C$16))/($C$19*I29*$C$16))</f>
        <v>0.00630244304288422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0.00626089943915987</v>
      </c>
      <c r="Q29" s="15">
        <f t="shared" ref="Q29:Q40" si="6">P29*$B$31</f>
        <v>0.000813916927090783</v>
      </c>
      <c r="R29" s="11">
        <f t="shared" ref="R29:R40" si="7">L29*$B$31</f>
        <v>0.129143083333333</v>
      </c>
      <c r="S29" s="16">
        <f t="shared" ref="S29:S40" si="8">Q29/R29</f>
        <v>0.00630244304288423</v>
      </c>
      <c r="T29" s="3">
        <v>0.01</v>
      </c>
      <c r="U29" s="17">
        <f t="shared" ref="U29:U40" si="9">S29*T29</f>
        <v>6.30244304288423e-5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0.0219630244304288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6.5</v>
      </c>
      <c r="AU29" s="1">
        <f t="shared" ref="AU29:AU40" si="17">AT29*10000*AS29*0.67*AR29*AQ29</f>
        <v>12352.4030835498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-6.30909677419355</v>
      </c>
      <c r="E30" s="12">
        <f t="shared" ref="E30:E41" si="18">D29</f>
        <v>-7.57722580645161</v>
      </c>
      <c r="F30" s="8" t="s">
        <v>109</v>
      </c>
      <c r="G30" s="6">
        <v>2</v>
      </c>
      <c r="H30" s="11">
        <f t="shared" si="0"/>
        <v>-6.30909677419355</v>
      </c>
      <c r="I30" s="11">
        <f t="shared" si="1"/>
        <v>266.840903225806</v>
      </c>
      <c r="J30" s="11">
        <f t="shared" si="2"/>
        <v>0.00750204383943724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1.98055576722751</v>
      </c>
      <c r="P30" s="11">
        <f t="shared" si="5"/>
        <v>0.014858216192191</v>
      </c>
      <c r="Q30" s="15">
        <f t="shared" si="6"/>
        <v>0.00193156810498483</v>
      </c>
      <c r="R30" s="11">
        <f t="shared" si="7"/>
        <v>0.129143083333333</v>
      </c>
      <c r="S30" s="16">
        <f t="shared" si="8"/>
        <v>0.0149568064748712</v>
      </c>
      <c r="T30" s="3">
        <v>0.01</v>
      </c>
      <c r="U30" s="17">
        <f t="shared" si="9"/>
        <v>0.000149568064748712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0.0220495680647487</v>
      </c>
      <c r="AR30" s="24">
        <f t="shared" si="15"/>
        <v>99.3408333333333</v>
      </c>
      <c r="AS30" s="1">
        <f t="shared" si="16"/>
        <v>0.13</v>
      </c>
      <c r="AT30" s="2">
        <f>$E$4/12</f>
        <v>6.5</v>
      </c>
      <c r="AU30" s="1">
        <f t="shared" si="17"/>
        <v>12401.0767923471</v>
      </c>
    </row>
    <row r="31" s="1" customFormat="1" ht="16.8" spans="1:47">
      <c r="A31" s="6" t="s">
        <v>72</v>
      </c>
      <c r="B31" s="6">
        <f>G4</f>
        <v>0.13</v>
      </c>
      <c r="C31" s="8">
        <v>2</v>
      </c>
      <c r="D31" s="9">
        <v>1.73289285714286</v>
      </c>
      <c r="E31" s="12">
        <f t="shared" si="18"/>
        <v>-6.30909677419355</v>
      </c>
      <c r="F31" s="8" t="s">
        <v>109</v>
      </c>
      <c r="G31" s="6">
        <v>3</v>
      </c>
      <c r="H31" s="11">
        <f t="shared" si="0"/>
        <v>1.73289285714286</v>
      </c>
      <c r="I31" s="11">
        <f t="shared" si="1"/>
        <v>274.882892857143</v>
      </c>
      <c r="J31" s="11">
        <f t="shared" si="2"/>
        <v>0.0218172994906359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2.95910588436865</v>
      </c>
      <c r="P31" s="11">
        <f t="shared" si="5"/>
        <v>0.0645596993037738</v>
      </c>
      <c r="Q31" s="15">
        <f t="shared" si="6"/>
        <v>0.0083927609094906</v>
      </c>
      <c r="R31" s="11">
        <f t="shared" si="7"/>
        <v>0.129143083333333</v>
      </c>
      <c r="S31" s="16">
        <f t="shared" si="8"/>
        <v>0.0649880790582329</v>
      </c>
      <c r="T31" s="3">
        <v>0.01</v>
      </c>
      <c r="U31" s="17">
        <f t="shared" si="9"/>
        <v>0.000649880790582329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0.0225498807905823</v>
      </c>
      <c r="AR31" s="24">
        <f t="shared" si="15"/>
        <v>99.3408333333333</v>
      </c>
      <c r="AS31" s="1">
        <f t="shared" si="16"/>
        <v>0.13</v>
      </c>
      <c r="AT31" s="2">
        <f>$E$4/12</f>
        <v>6.5</v>
      </c>
      <c r="AU31" s="1">
        <f t="shared" si="17"/>
        <v>12682.4617389833</v>
      </c>
    </row>
    <row r="32" s="1" customFormat="1" ht="16.8" spans="1:47">
      <c r="A32" s="6"/>
      <c r="B32" s="6"/>
      <c r="C32" s="8">
        <v>3</v>
      </c>
      <c r="D32" s="9">
        <v>6.18025806451613</v>
      </c>
      <c r="E32" s="12">
        <f t="shared" si="18"/>
        <v>1.73289285714286</v>
      </c>
      <c r="F32" s="8" t="s">
        <v>109</v>
      </c>
      <c r="G32" s="6">
        <v>4</v>
      </c>
      <c r="H32" s="11">
        <f t="shared" si="0"/>
        <v>6.18025806451613</v>
      </c>
      <c r="I32" s="11">
        <f t="shared" si="1"/>
        <v>279.330258064516</v>
      </c>
      <c r="J32" s="11">
        <f t="shared" si="2"/>
        <v>0.0383467252588062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3.88795451839821</v>
      </c>
      <c r="P32" s="11">
        <f t="shared" si="5"/>
        <v>0.14909032373575</v>
      </c>
      <c r="Q32" s="15">
        <f t="shared" si="6"/>
        <v>0.0193817420856475</v>
      </c>
      <c r="R32" s="11">
        <f t="shared" si="7"/>
        <v>0.129143083333333</v>
      </c>
      <c r="S32" s="16">
        <f t="shared" si="8"/>
        <v>0.150079598422016</v>
      </c>
      <c r="T32" s="3">
        <v>0.01</v>
      </c>
      <c r="U32" s="17">
        <f t="shared" si="9"/>
        <v>0.00150079598422016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0.0234007959842202</v>
      </c>
      <c r="AR32" s="24">
        <f t="shared" si="15"/>
        <v>99.3408333333333</v>
      </c>
      <c r="AS32" s="1">
        <f t="shared" si="16"/>
        <v>0.13</v>
      </c>
      <c r="AT32" s="2">
        <f>$E$4/12</f>
        <v>6.5</v>
      </c>
      <c r="AU32" s="1">
        <f t="shared" si="17"/>
        <v>13161.0318692049</v>
      </c>
    </row>
    <row r="33" s="1" customFormat="1" ht="16.8" spans="1:47">
      <c r="A33" s="6"/>
      <c r="B33" s="6"/>
      <c r="C33" s="8">
        <v>4</v>
      </c>
      <c r="D33" s="9">
        <v>9.23393333333333</v>
      </c>
      <c r="E33" s="12">
        <f t="shared" si="18"/>
        <v>6.18025806451613</v>
      </c>
      <c r="F33" s="8" t="s">
        <v>109</v>
      </c>
      <c r="G33" s="6">
        <v>5</v>
      </c>
      <c r="H33" s="11">
        <f t="shared" si="0"/>
        <v>9.23393333333333</v>
      </c>
      <c r="I33" s="11">
        <f t="shared" si="1"/>
        <v>282.383933333333</v>
      </c>
      <c r="J33" s="11">
        <f t="shared" si="2"/>
        <v>0.0559029105062345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3.55192098492933</v>
      </c>
      <c r="O33" s="11">
        <f t="shared" si="19"/>
        <v>1.18035154306646</v>
      </c>
      <c r="P33" s="11">
        <f t="shared" si="5"/>
        <v>0.0659850866779398</v>
      </c>
      <c r="Q33" s="15">
        <f t="shared" si="6"/>
        <v>0.00857806126813218</v>
      </c>
      <c r="R33" s="11">
        <f t="shared" si="7"/>
        <v>0.129143083333333</v>
      </c>
      <c r="S33" s="16">
        <f t="shared" si="8"/>
        <v>0.0664229244549724</v>
      </c>
      <c r="T33" s="3">
        <v>0.01</v>
      </c>
      <c r="U33" s="17">
        <f t="shared" si="9"/>
        <v>0.000664229244549724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0.0225642292445497</v>
      </c>
      <c r="AR33" s="24">
        <f t="shared" si="15"/>
        <v>99.3408333333333</v>
      </c>
      <c r="AS33" s="1">
        <f t="shared" si="16"/>
        <v>0.13</v>
      </c>
      <c r="AT33" s="2">
        <f>$E$4/12</f>
        <v>6.5</v>
      </c>
      <c r="AU33" s="1">
        <f t="shared" si="17"/>
        <v>12690.5315696022</v>
      </c>
    </row>
    <row r="34" s="1" customFormat="1" ht="16.8" spans="1:47">
      <c r="A34" s="6"/>
      <c r="B34" s="6"/>
      <c r="C34" s="8">
        <v>5</v>
      </c>
      <c r="D34" s="9">
        <v>16.317935483871</v>
      </c>
      <c r="E34" s="12">
        <f t="shared" si="18"/>
        <v>9.23393333333333</v>
      </c>
      <c r="F34" s="8" t="s">
        <v>111</v>
      </c>
      <c r="G34" s="6">
        <v>6</v>
      </c>
      <c r="H34" s="11">
        <f t="shared" si="0"/>
        <v>16.317935483871</v>
      </c>
      <c r="I34" s="11">
        <f t="shared" si="1"/>
        <v>289.467935483871</v>
      </c>
      <c r="J34" s="11">
        <f t="shared" si="2"/>
        <v>0.129988317480556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2.10777478972185</v>
      </c>
      <c r="P34" s="11">
        <f t="shared" si="5"/>
        <v>0.273986098543876</v>
      </c>
      <c r="Q34" s="15">
        <f t="shared" si="6"/>
        <v>0.0356181928107039</v>
      </c>
      <c r="R34" s="11">
        <f t="shared" si="7"/>
        <v>0.129143083333333</v>
      </c>
      <c r="S34" s="16">
        <f t="shared" si="8"/>
        <v>0.275804107284393</v>
      </c>
      <c r="T34" s="3">
        <v>0.01</v>
      </c>
      <c r="U34" s="17">
        <f t="shared" si="9"/>
        <v>0.00275804107284393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0.0322080410728439</v>
      </c>
      <c r="AR34" s="24">
        <f t="shared" si="15"/>
        <v>99.3408333333333</v>
      </c>
      <c r="AS34" s="1">
        <f t="shared" si="16"/>
        <v>0.13</v>
      </c>
      <c r="AT34" s="2">
        <f>$E$4/12</f>
        <v>6.5</v>
      </c>
      <c r="AU34" s="1">
        <f t="shared" si="17"/>
        <v>18114.386164052</v>
      </c>
    </row>
    <row r="35" s="1" customFormat="1" ht="16.8" spans="1:47">
      <c r="A35" s="6"/>
      <c r="B35" s="6"/>
      <c r="C35" s="8">
        <v>6</v>
      </c>
      <c r="D35" s="9">
        <v>20.9228666666667</v>
      </c>
      <c r="E35" s="12">
        <f t="shared" si="18"/>
        <v>16.317935483871</v>
      </c>
      <c r="F35" s="8" t="s">
        <v>109</v>
      </c>
      <c r="G35" s="6">
        <v>7</v>
      </c>
      <c r="H35" s="11">
        <f t="shared" si="0"/>
        <v>20.9228666666667</v>
      </c>
      <c r="I35" s="11">
        <f t="shared" si="1"/>
        <v>294.072866666667</v>
      </c>
      <c r="J35" s="11">
        <f t="shared" si="2"/>
        <v>0.220119161996024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2.82719702451131</v>
      </c>
      <c r="P35" s="11">
        <f t="shared" si="5"/>
        <v>0.622320239833081</v>
      </c>
      <c r="Q35" s="15">
        <f t="shared" si="6"/>
        <v>0.0809016311783006</v>
      </c>
      <c r="R35" s="11">
        <f t="shared" si="7"/>
        <v>0.129143083333333</v>
      </c>
      <c r="S35" s="16">
        <f t="shared" si="8"/>
        <v>0.626449586692028</v>
      </c>
      <c r="T35" s="3">
        <v>0.01</v>
      </c>
      <c r="U35" s="17">
        <f t="shared" si="9"/>
        <v>0.00626449586692028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0.0357144958669203</v>
      </c>
      <c r="AR35" s="24">
        <f t="shared" si="15"/>
        <v>99.3408333333333</v>
      </c>
      <c r="AS35" s="1">
        <f t="shared" si="16"/>
        <v>0.13</v>
      </c>
      <c r="AT35" s="2">
        <f>$E$4/12</f>
        <v>6.5</v>
      </c>
      <c r="AU35" s="1">
        <f t="shared" si="17"/>
        <v>20086.4799049608</v>
      </c>
    </row>
    <row r="36" s="1" customFormat="1" ht="16.8" spans="1:47">
      <c r="A36" s="6"/>
      <c r="B36" s="6"/>
      <c r="C36" s="8">
        <v>7</v>
      </c>
      <c r="D36" s="9">
        <v>24.39</v>
      </c>
      <c r="E36" s="12">
        <f t="shared" si="18"/>
        <v>20.9228666666667</v>
      </c>
      <c r="F36" s="8" t="s">
        <v>109</v>
      </c>
      <c r="G36" s="6">
        <v>8</v>
      </c>
      <c r="H36" s="11">
        <f t="shared" si="0"/>
        <v>24.39</v>
      </c>
      <c r="I36" s="11">
        <f t="shared" si="1"/>
        <v>297.54</v>
      </c>
      <c r="J36" s="11">
        <f t="shared" si="2"/>
        <v>0.323756005357015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3.19828511801156</v>
      </c>
      <c r="P36" s="11">
        <f t="shared" si="5"/>
        <v>1.03546401380021</v>
      </c>
      <c r="Q36" s="15">
        <f t="shared" si="6"/>
        <v>0.134610321794028</v>
      </c>
      <c r="R36" s="11">
        <f t="shared" si="7"/>
        <v>0.129143083333333</v>
      </c>
      <c r="S36" s="16">
        <f t="shared" si="8"/>
        <v>1.04233473694122</v>
      </c>
      <c r="T36" s="3">
        <v>0.01</v>
      </c>
      <c r="U36" s="17">
        <f t="shared" si="9"/>
        <v>0.0104233473694122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0.0398733473694122</v>
      </c>
      <c r="AR36" s="24">
        <f t="shared" si="15"/>
        <v>99.3408333333333</v>
      </c>
      <c r="AS36" s="1">
        <f t="shared" si="16"/>
        <v>0.13</v>
      </c>
      <c r="AT36" s="2">
        <f>$E$4/12</f>
        <v>6.5</v>
      </c>
      <c r="AU36" s="1">
        <f t="shared" si="17"/>
        <v>22425.4933812757</v>
      </c>
    </row>
    <row r="37" s="1" customFormat="1" ht="16.8" spans="1:47">
      <c r="A37" s="6"/>
      <c r="B37" s="6"/>
      <c r="C37" s="8">
        <v>8</v>
      </c>
      <c r="D37" s="9">
        <v>20.7729677419355</v>
      </c>
      <c r="E37" s="12">
        <f t="shared" si="18"/>
        <v>24.39</v>
      </c>
      <c r="F37" s="8" t="s">
        <v>109</v>
      </c>
      <c r="G37" s="6">
        <v>9</v>
      </c>
      <c r="H37" s="11">
        <f t="shared" si="0"/>
        <v>20.7729677419355</v>
      </c>
      <c r="I37" s="11">
        <f t="shared" si="1"/>
        <v>293.922967741935</v>
      </c>
      <c r="J37" s="11">
        <f t="shared" si="2"/>
        <v>0.216433444253079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3.15622943754468</v>
      </c>
      <c r="P37" s="11">
        <f t="shared" si="5"/>
        <v>0.683113608020753</v>
      </c>
      <c r="Q37" s="15">
        <f t="shared" si="6"/>
        <v>0.0888047690426979</v>
      </c>
      <c r="R37" s="11">
        <f t="shared" si="7"/>
        <v>0.129143083333333</v>
      </c>
      <c r="S37" s="16">
        <f t="shared" si="8"/>
        <v>0.68764634350167</v>
      </c>
      <c r="T37" s="3">
        <v>0.01</v>
      </c>
      <c r="U37" s="17">
        <f t="shared" si="9"/>
        <v>0.0068764634350167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0.0363264634350167</v>
      </c>
      <c r="AR37" s="24">
        <f t="shared" si="15"/>
        <v>99.3408333333333</v>
      </c>
      <c r="AS37" s="1">
        <f t="shared" si="16"/>
        <v>0.13</v>
      </c>
      <c r="AT37" s="2">
        <f>$E$4/12</f>
        <v>6.5</v>
      </c>
      <c r="AU37" s="1">
        <f t="shared" si="17"/>
        <v>20430.6615589553</v>
      </c>
    </row>
    <row r="38" s="1" customFormat="1" ht="16.8" spans="1:47">
      <c r="A38" s="6"/>
      <c r="B38" s="6"/>
      <c r="C38" s="8">
        <v>9</v>
      </c>
      <c r="D38" s="9">
        <v>17.1849333333333</v>
      </c>
      <c r="E38" s="12">
        <f t="shared" si="18"/>
        <v>20.7729677419355</v>
      </c>
      <c r="F38" s="8" t="s">
        <v>109</v>
      </c>
      <c r="G38" s="6">
        <v>10</v>
      </c>
      <c r="H38" s="11">
        <f t="shared" si="0"/>
        <v>17.1849333333333</v>
      </c>
      <c r="I38" s="11">
        <f t="shared" si="1"/>
        <v>290.334933333333</v>
      </c>
      <c r="J38" s="11">
        <f t="shared" si="2"/>
        <v>0.143723440405601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3.46652416285726</v>
      </c>
      <c r="P38" s="11">
        <f t="shared" si="5"/>
        <v>0.49822077893499</v>
      </c>
      <c r="Q38" s="15">
        <f t="shared" si="6"/>
        <v>0.0647687012615488</v>
      </c>
      <c r="R38" s="11">
        <f t="shared" si="7"/>
        <v>0.129143083333333</v>
      </c>
      <c r="S38" s="16">
        <f t="shared" si="8"/>
        <v>0.501526675605022</v>
      </c>
      <c r="T38" s="3">
        <v>0.01</v>
      </c>
      <c r="U38" s="17">
        <f t="shared" si="9"/>
        <v>0.00501526675605022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0.0344652667560502</v>
      </c>
      <c r="AR38" s="24">
        <f t="shared" si="15"/>
        <v>99.3408333333333</v>
      </c>
      <c r="AS38" s="1">
        <f t="shared" si="16"/>
        <v>0.13</v>
      </c>
      <c r="AT38" s="2">
        <f>$E$4/12</f>
        <v>6.5</v>
      </c>
      <c r="AU38" s="1">
        <f t="shared" si="17"/>
        <v>19383.8908070863</v>
      </c>
    </row>
    <row r="39" s="1" customFormat="1" ht="16.8" spans="1:47">
      <c r="A39" s="6"/>
      <c r="B39" s="6"/>
      <c r="C39" s="8">
        <v>10</v>
      </c>
      <c r="D39" s="9">
        <v>8.01738709677419</v>
      </c>
      <c r="E39" s="12">
        <f t="shared" si="18"/>
        <v>17.1849333333333</v>
      </c>
      <c r="F39" s="8" t="s">
        <v>109</v>
      </c>
      <c r="G39" s="6">
        <v>11</v>
      </c>
      <c r="H39" s="11">
        <f t="shared" si="0"/>
        <v>8.01738709677419</v>
      </c>
      <c r="I39" s="11">
        <f t="shared" si="1"/>
        <v>281.167387096774</v>
      </c>
      <c r="J39" s="11">
        <f t="shared" si="2"/>
        <v>0.0481550750615615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2.81988821472615</v>
      </c>
      <c r="O39" s="11">
        <f t="shared" si="19"/>
        <v>1.14182350252945</v>
      </c>
      <c r="P39" s="11">
        <f t="shared" si="5"/>
        <v>0.0549845964713605</v>
      </c>
      <c r="Q39" s="15">
        <f t="shared" si="6"/>
        <v>0.00714799754127687</v>
      </c>
      <c r="R39" s="11">
        <f t="shared" si="7"/>
        <v>0.129143083333333</v>
      </c>
      <c r="S39" s="16">
        <f t="shared" si="8"/>
        <v>0.0553494415401797</v>
      </c>
      <c r="T39" s="3">
        <v>0.01</v>
      </c>
      <c r="U39" s="17">
        <f t="shared" si="9"/>
        <v>0.000553494415401797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0.0224534944154018</v>
      </c>
      <c r="AR39" s="24">
        <f t="shared" si="15"/>
        <v>99.3408333333333</v>
      </c>
      <c r="AS39" s="1">
        <f t="shared" si="16"/>
        <v>0.13</v>
      </c>
      <c r="AT39" s="2">
        <f>$E$4/12</f>
        <v>6.5</v>
      </c>
      <c r="AU39" s="1">
        <f t="shared" si="17"/>
        <v>12628.2522942976</v>
      </c>
    </row>
    <row r="40" s="1" customFormat="1" ht="16.8" spans="1:48">
      <c r="A40" s="6"/>
      <c r="B40" s="6"/>
      <c r="C40" s="8">
        <v>11</v>
      </c>
      <c r="D40" s="9">
        <v>0.1061</v>
      </c>
      <c r="E40" s="12">
        <f t="shared" si="18"/>
        <v>8.01738709677419</v>
      </c>
      <c r="F40" s="8" t="s">
        <v>111</v>
      </c>
      <c r="G40" s="6">
        <v>12</v>
      </c>
      <c r="H40" s="11">
        <f t="shared" si="0"/>
        <v>0.1061</v>
      </c>
      <c r="I40" s="11">
        <f t="shared" si="1"/>
        <v>273.2561</v>
      </c>
      <c r="J40" s="11">
        <f t="shared" si="2"/>
        <v>0.0176692459816443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2.08024723939142</v>
      </c>
      <c r="P40" s="11">
        <f t="shared" si="5"/>
        <v>0.0367564001754435</v>
      </c>
      <c r="Q40" s="15">
        <f t="shared" si="6"/>
        <v>0.00477833202280765</v>
      </c>
      <c r="R40" s="11">
        <f t="shared" si="7"/>
        <v>0.129143083333333</v>
      </c>
      <c r="S40" s="16">
        <f t="shared" si="8"/>
        <v>0.0370002937786009</v>
      </c>
      <c r="T40" s="3">
        <v>0.01</v>
      </c>
      <c r="U40" s="17">
        <f t="shared" si="9"/>
        <v>0.000370002937786009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0.022270002937786</v>
      </c>
      <c r="AR40" s="24">
        <f t="shared" si="15"/>
        <v>99.3408333333333</v>
      </c>
      <c r="AS40" s="1">
        <f t="shared" si="16"/>
        <v>0.13</v>
      </c>
      <c r="AT40" s="2">
        <f>$E$4/12</f>
        <v>6.5</v>
      </c>
      <c r="AU40" s="1">
        <f t="shared" si="17"/>
        <v>12525.0533609683</v>
      </c>
      <c r="AV40" s="1">
        <f>SUM(AU29:AU40)</f>
        <v>188881.722525283</v>
      </c>
    </row>
    <row r="41" s="1" customFormat="1" ht="16.8" spans="1:46">
      <c r="A41" s="6"/>
      <c r="B41" s="6"/>
      <c r="C41" s="8">
        <v>12</v>
      </c>
      <c r="D41" s="9">
        <v>-4.03193548387097</v>
      </c>
      <c r="E41" s="12">
        <f t="shared" si="18"/>
        <v>0.1061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1166.832</v>
      </c>
      <c r="C44" s="8" t="s">
        <v>108</v>
      </c>
      <c r="D44" s="9">
        <v>-7.57722580645161</v>
      </c>
      <c r="E44" s="8"/>
      <c r="F44" s="8"/>
      <c r="G44" s="6">
        <v>1</v>
      </c>
      <c r="H44" s="11">
        <f t="shared" ref="H44:H55" si="20">E45</f>
        <v>-7.57722580645161</v>
      </c>
      <c r="I44" s="11">
        <f t="shared" ref="I44:I55" si="21">H44+273.15</f>
        <v>265.572774193548</v>
      </c>
      <c r="J44" s="11">
        <f t="shared" ref="J44:J55" si="22">EXP(($C$18*(I44-$C$16))/($C$19*I44*$C$16))</f>
        <v>0.00630244304288422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0.0061282435171789</v>
      </c>
      <c r="Q44" s="15">
        <f t="shared" ref="Q44:Q55" si="26">P44*$B$46</f>
        <v>0.000796671657233257</v>
      </c>
      <c r="R44" s="11">
        <f t="shared" ref="R44:R55" si="27">L44*$B$46</f>
        <v>0.1264068</v>
      </c>
      <c r="S44" s="16">
        <f t="shared" ref="S44:S55" si="28">Q44/R44</f>
        <v>0.00630244304288422</v>
      </c>
      <c r="T44" s="3">
        <v>0.01</v>
      </c>
      <c r="U44" s="17">
        <f t="shared" ref="U44:U55" si="29">S44*T44</f>
        <v>6.30244304288422e-5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0.0191630244304288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18.75</v>
      </c>
      <c r="AU44" s="1">
        <f t="shared" ref="AU44:AU55" si="37">AT44*10000*AS44*0.67*AR44*AQ44</f>
        <v>30430.6034944399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-6.30909677419355</v>
      </c>
      <c r="E45" s="12">
        <f t="shared" ref="E45:E56" si="38">D44</f>
        <v>-7.57722580645161</v>
      </c>
      <c r="F45" s="8" t="s">
        <v>109</v>
      </c>
      <c r="G45" s="6">
        <v>2</v>
      </c>
      <c r="H45" s="11">
        <f t="shared" si="20"/>
        <v>-6.30909677419355</v>
      </c>
      <c r="I45" s="11">
        <f t="shared" si="21"/>
        <v>266.840903225806</v>
      </c>
      <c r="J45" s="11">
        <f t="shared" si="22"/>
        <v>0.00750204383943724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1.93859175648282</v>
      </c>
      <c r="P45" s="11">
        <f t="shared" si="25"/>
        <v>0.0145434003439058</v>
      </c>
      <c r="Q45" s="15">
        <f t="shared" si="26"/>
        <v>0.00189064204470775</v>
      </c>
      <c r="R45" s="11">
        <f t="shared" si="27"/>
        <v>0.1264068</v>
      </c>
      <c r="S45" s="16">
        <f t="shared" si="28"/>
        <v>0.0149568064748712</v>
      </c>
      <c r="T45" s="3">
        <v>0.01</v>
      </c>
      <c r="U45" s="17">
        <f t="shared" si="29"/>
        <v>0.000149568064748712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0.0192495680647487</v>
      </c>
      <c r="AR45" s="24">
        <f t="shared" si="35"/>
        <v>97.236</v>
      </c>
      <c r="AS45" s="1">
        <f t="shared" si="36"/>
        <v>0.13</v>
      </c>
      <c r="AT45" s="2">
        <f>$E$3/12</f>
        <v>18.75</v>
      </c>
      <c r="AU45" s="1">
        <f t="shared" si="37"/>
        <v>30568.0335243664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1.73289285714286</v>
      </c>
      <c r="E46" s="12">
        <f t="shared" si="38"/>
        <v>-6.30909677419355</v>
      </c>
      <c r="F46" s="8" t="s">
        <v>109</v>
      </c>
      <c r="G46" s="6">
        <v>3</v>
      </c>
      <c r="H46" s="11">
        <f t="shared" si="20"/>
        <v>1.73289285714286</v>
      </c>
      <c r="I46" s="11">
        <f t="shared" si="21"/>
        <v>274.882892857143</v>
      </c>
      <c r="J46" s="11">
        <f t="shared" si="22"/>
        <v>0.0218172994906359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2.89640835613892</v>
      </c>
      <c r="P46" s="11">
        <f t="shared" si="25"/>
        <v>0.0631918085530632</v>
      </c>
      <c r="Q46" s="15">
        <f t="shared" si="26"/>
        <v>0.00821493511189821</v>
      </c>
      <c r="R46" s="11">
        <f t="shared" si="27"/>
        <v>0.1264068</v>
      </c>
      <c r="S46" s="16">
        <f t="shared" si="28"/>
        <v>0.0649880790582327</v>
      </c>
      <c r="T46" s="3">
        <v>0.01</v>
      </c>
      <c r="U46" s="17">
        <f t="shared" si="29"/>
        <v>0.000649880790582327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0.0197498807905823</v>
      </c>
      <c r="AR46" s="24">
        <f t="shared" si="35"/>
        <v>97.236</v>
      </c>
      <c r="AS46" s="1">
        <f t="shared" si="36"/>
        <v>0.13</v>
      </c>
      <c r="AT46" s="2">
        <f>$E$3/12</f>
        <v>18.75</v>
      </c>
      <c r="AU46" s="1">
        <f t="shared" si="37"/>
        <v>31362.5228409322</v>
      </c>
    </row>
    <row r="47" s="1" customFormat="1" ht="16.8" spans="1:47">
      <c r="A47" s="6"/>
      <c r="B47" s="6"/>
      <c r="C47" s="8">
        <v>3</v>
      </c>
      <c r="D47" s="9">
        <v>6.18025806451613</v>
      </c>
      <c r="E47" s="12">
        <f t="shared" si="38"/>
        <v>1.73289285714286</v>
      </c>
      <c r="F47" s="8" t="s">
        <v>109</v>
      </c>
      <c r="G47" s="6">
        <v>4</v>
      </c>
      <c r="H47" s="11">
        <f t="shared" si="20"/>
        <v>6.18025806451613</v>
      </c>
      <c r="I47" s="11">
        <f t="shared" si="21"/>
        <v>279.330258064516</v>
      </c>
      <c r="J47" s="11">
        <f t="shared" si="22"/>
        <v>0.0383467252588062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3.80557654758585</v>
      </c>
      <c r="P47" s="11">
        <f t="shared" si="25"/>
        <v>0.145931398321631</v>
      </c>
      <c r="Q47" s="15">
        <f t="shared" si="26"/>
        <v>0.018971081781812</v>
      </c>
      <c r="R47" s="11">
        <f t="shared" si="27"/>
        <v>0.1264068</v>
      </c>
      <c r="S47" s="16">
        <f t="shared" si="28"/>
        <v>0.150079598422015</v>
      </c>
      <c r="T47" s="3">
        <v>0.01</v>
      </c>
      <c r="U47" s="17">
        <f t="shared" si="29"/>
        <v>0.00150079598422015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0.0206007959842201</v>
      </c>
      <c r="AR47" s="24">
        <f t="shared" si="35"/>
        <v>97.236</v>
      </c>
      <c r="AS47" s="1">
        <f t="shared" si="36"/>
        <v>0.13</v>
      </c>
      <c r="AT47" s="2">
        <f>$E$3/12</f>
        <v>18.75</v>
      </c>
      <c r="AU47" s="1">
        <f t="shared" si="37"/>
        <v>32713.7637663401</v>
      </c>
    </row>
    <row r="48" s="1" customFormat="1" ht="16.8" spans="1:47">
      <c r="A48" s="6"/>
      <c r="B48" s="6"/>
      <c r="C48" s="8">
        <v>4</v>
      </c>
      <c r="D48" s="9">
        <v>9.23393333333333</v>
      </c>
      <c r="E48" s="12">
        <f t="shared" si="38"/>
        <v>6.18025806451613</v>
      </c>
      <c r="F48" s="8" t="s">
        <v>109</v>
      </c>
      <c r="G48" s="6">
        <v>5</v>
      </c>
      <c r="H48" s="11">
        <f t="shared" si="20"/>
        <v>9.23393333333333</v>
      </c>
      <c r="I48" s="11">
        <f t="shared" si="21"/>
        <v>282.383933333333</v>
      </c>
      <c r="J48" s="11">
        <f t="shared" si="22"/>
        <v>0.0559029105062345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3.47666289180101</v>
      </c>
      <c r="O48" s="11">
        <f t="shared" si="39"/>
        <v>1.15534225746321</v>
      </c>
      <c r="P48" s="11">
        <f t="shared" si="25"/>
        <v>0.0645869948230368</v>
      </c>
      <c r="Q48" s="15">
        <f t="shared" si="26"/>
        <v>0.00839630932699478</v>
      </c>
      <c r="R48" s="11">
        <f t="shared" si="27"/>
        <v>0.1264068</v>
      </c>
      <c r="S48" s="16">
        <f t="shared" si="28"/>
        <v>0.0664229244549722</v>
      </c>
      <c r="T48" s="3">
        <v>0.01</v>
      </c>
      <c r="U48" s="17">
        <f t="shared" si="29"/>
        <v>0.000664229244549722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0.0197642292445497</v>
      </c>
      <c r="AR48" s="24">
        <f t="shared" si="35"/>
        <v>97.236</v>
      </c>
      <c r="AS48" s="1">
        <f t="shared" si="36"/>
        <v>0.13</v>
      </c>
      <c r="AT48" s="2">
        <f>$E$3/12</f>
        <v>18.75</v>
      </c>
      <c r="AU48" s="1">
        <f t="shared" si="37"/>
        <v>31385.3079767037</v>
      </c>
    </row>
    <row r="49" s="1" customFormat="1" ht="16.8" spans="1:47">
      <c r="A49" s="6"/>
      <c r="B49" s="6"/>
      <c r="C49" s="8">
        <v>5</v>
      </c>
      <c r="D49" s="9">
        <v>16.317935483871</v>
      </c>
      <c r="E49" s="12">
        <f t="shared" si="38"/>
        <v>9.23393333333333</v>
      </c>
      <c r="F49" s="8" t="s">
        <v>111</v>
      </c>
      <c r="G49" s="6">
        <v>6</v>
      </c>
      <c r="H49" s="11">
        <f t="shared" si="20"/>
        <v>16.317935483871</v>
      </c>
      <c r="I49" s="11">
        <f t="shared" si="21"/>
        <v>289.467935483871</v>
      </c>
      <c r="J49" s="11">
        <f t="shared" si="22"/>
        <v>0.129988317480556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2.06311526264017</v>
      </c>
      <c r="P49" s="11">
        <f t="shared" si="25"/>
        <v>0.268180881759052</v>
      </c>
      <c r="Q49" s="15">
        <f t="shared" si="26"/>
        <v>0.0348635146286768</v>
      </c>
      <c r="R49" s="11">
        <f t="shared" si="27"/>
        <v>0.1264068</v>
      </c>
      <c r="S49" s="16">
        <f t="shared" si="28"/>
        <v>0.275804107284393</v>
      </c>
      <c r="T49" s="3">
        <v>0.01</v>
      </c>
      <c r="U49" s="17">
        <f t="shared" si="29"/>
        <v>0.00275804107284393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0.0308080410728439</v>
      </c>
      <c r="AR49" s="24">
        <f t="shared" si="35"/>
        <v>97.236</v>
      </c>
      <c r="AS49" s="1">
        <f t="shared" si="36"/>
        <v>0.13</v>
      </c>
      <c r="AT49" s="2">
        <f>$E$3/12</f>
        <v>18.75</v>
      </c>
      <c r="AU49" s="1">
        <f t="shared" si="37"/>
        <v>48922.7201964775</v>
      </c>
    </row>
    <row r="50" s="1" customFormat="1" ht="16.8" spans="1:47">
      <c r="A50" s="6"/>
      <c r="B50" s="6"/>
      <c r="C50" s="8">
        <v>6</v>
      </c>
      <c r="D50" s="9">
        <v>20.9228666666667</v>
      </c>
      <c r="E50" s="12">
        <f t="shared" si="38"/>
        <v>16.317935483871</v>
      </c>
      <c r="F50" s="8" t="s">
        <v>109</v>
      </c>
      <c r="G50" s="6">
        <v>7</v>
      </c>
      <c r="H50" s="11">
        <f t="shared" si="20"/>
        <v>20.9228666666667</v>
      </c>
      <c r="I50" s="11">
        <f t="shared" si="21"/>
        <v>294.072866666667</v>
      </c>
      <c r="J50" s="11">
        <f t="shared" si="22"/>
        <v>0.220119161996024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2.76729438088112</v>
      </c>
      <c r="P50" s="11">
        <f t="shared" si="25"/>
        <v>0.609134520115859</v>
      </c>
      <c r="Q50" s="15">
        <f t="shared" si="26"/>
        <v>0.0791874876150617</v>
      </c>
      <c r="R50" s="11">
        <f t="shared" si="27"/>
        <v>0.1264068</v>
      </c>
      <c r="S50" s="16">
        <f t="shared" si="28"/>
        <v>0.626449586692026</v>
      </c>
      <c r="T50" s="3">
        <v>0.01</v>
      </c>
      <c r="U50" s="17">
        <f t="shared" si="29"/>
        <v>0.00626449586692026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0.0343144958669203</v>
      </c>
      <c r="AR50" s="24">
        <f t="shared" si="35"/>
        <v>97.236</v>
      </c>
      <c r="AS50" s="1">
        <f t="shared" si="36"/>
        <v>0.13</v>
      </c>
      <c r="AT50" s="2">
        <f>$E$3/12</f>
        <v>18.75</v>
      </c>
      <c r="AU50" s="1">
        <f t="shared" si="37"/>
        <v>54490.9193028921</v>
      </c>
    </row>
    <row r="51" s="1" customFormat="1" ht="16.8" spans="1:47">
      <c r="A51" s="6"/>
      <c r="B51" s="6"/>
      <c r="C51" s="8">
        <v>7</v>
      </c>
      <c r="D51" s="9">
        <v>24.39</v>
      </c>
      <c r="E51" s="12">
        <f t="shared" si="38"/>
        <v>20.9228666666667</v>
      </c>
      <c r="F51" s="8" t="s">
        <v>109</v>
      </c>
      <c r="G51" s="6">
        <v>8</v>
      </c>
      <c r="H51" s="11">
        <f t="shared" si="20"/>
        <v>24.39</v>
      </c>
      <c r="I51" s="11">
        <f t="shared" si="21"/>
        <v>297.54</v>
      </c>
      <c r="J51" s="11">
        <f t="shared" si="22"/>
        <v>0.323756005357015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3.13051986076526</v>
      </c>
      <c r="P51" s="11">
        <f t="shared" si="25"/>
        <v>1.01352460481216</v>
      </c>
      <c r="Q51" s="15">
        <f t="shared" si="26"/>
        <v>0.131758198625581</v>
      </c>
      <c r="R51" s="11">
        <f t="shared" si="27"/>
        <v>0.1264068</v>
      </c>
      <c r="S51" s="16">
        <f t="shared" si="28"/>
        <v>1.04233473694122</v>
      </c>
      <c r="T51" s="3">
        <v>0.01</v>
      </c>
      <c r="U51" s="17">
        <f t="shared" si="29"/>
        <v>0.0104233473694122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0.0384733473694122</v>
      </c>
      <c r="AR51" s="24">
        <f t="shared" si="35"/>
        <v>97.236</v>
      </c>
      <c r="AS51" s="1">
        <f t="shared" si="36"/>
        <v>0.13</v>
      </c>
      <c r="AT51" s="2">
        <f>$E$3/12</f>
        <v>18.75</v>
      </c>
      <c r="AU51" s="1">
        <f t="shared" si="37"/>
        <v>61095.1148735887</v>
      </c>
    </row>
    <row r="52" s="1" customFormat="1" ht="16.8" spans="1:47">
      <c r="A52" s="6"/>
      <c r="B52" s="6"/>
      <c r="C52" s="8">
        <v>8</v>
      </c>
      <c r="D52" s="9">
        <v>20.7729677419355</v>
      </c>
      <c r="E52" s="12">
        <f t="shared" si="38"/>
        <v>24.39</v>
      </c>
      <c r="F52" s="8" t="s">
        <v>109</v>
      </c>
      <c r="G52" s="6">
        <v>9</v>
      </c>
      <c r="H52" s="11">
        <f t="shared" si="20"/>
        <v>20.7729677419355</v>
      </c>
      <c r="I52" s="11">
        <f t="shared" si="21"/>
        <v>293.922967741935</v>
      </c>
      <c r="J52" s="11">
        <f t="shared" si="22"/>
        <v>0.216433444253079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3.0893552559531</v>
      </c>
      <c r="P52" s="11">
        <f t="shared" si="25"/>
        <v>0.668639798567282</v>
      </c>
      <c r="Q52" s="15">
        <f t="shared" si="26"/>
        <v>0.0869231738137467</v>
      </c>
      <c r="R52" s="11">
        <f t="shared" si="27"/>
        <v>0.1264068</v>
      </c>
      <c r="S52" s="16">
        <f t="shared" si="28"/>
        <v>0.687646343501668</v>
      </c>
      <c r="T52" s="3">
        <v>0.01</v>
      </c>
      <c r="U52" s="17">
        <f t="shared" si="29"/>
        <v>0.00687646343501668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0.0349264634350167</v>
      </c>
      <c r="AR52" s="24">
        <f t="shared" si="35"/>
        <v>97.236</v>
      </c>
      <c r="AS52" s="1">
        <f t="shared" si="36"/>
        <v>0.13</v>
      </c>
      <c r="AT52" s="2">
        <f>$E$3/12</f>
        <v>18.75</v>
      </c>
      <c r="AU52" s="1">
        <f t="shared" si="37"/>
        <v>55462.7148816019</v>
      </c>
    </row>
    <row r="53" s="1" customFormat="1" ht="16.8" spans="1:47">
      <c r="A53" s="6"/>
      <c r="B53" s="6"/>
      <c r="C53" s="8">
        <v>9</v>
      </c>
      <c r="D53" s="9">
        <v>17.1849333333333</v>
      </c>
      <c r="E53" s="12">
        <f t="shared" si="38"/>
        <v>20.7729677419355</v>
      </c>
      <c r="F53" s="8" t="s">
        <v>109</v>
      </c>
      <c r="G53" s="6">
        <v>10</v>
      </c>
      <c r="H53" s="11">
        <f t="shared" si="20"/>
        <v>17.1849333333333</v>
      </c>
      <c r="I53" s="11">
        <f t="shared" si="21"/>
        <v>290.334933333333</v>
      </c>
      <c r="J53" s="11">
        <f t="shared" si="22"/>
        <v>0.143723440405601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3.39307545738582</v>
      </c>
      <c r="P53" s="11">
        <f t="shared" si="25"/>
        <v>0.487664478291298</v>
      </c>
      <c r="Q53" s="15">
        <f t="shared" si="26"/>
        <v>0.0633963821778687</v>
      </c>
      <c r="R53" s="11">
        <f t="shared" si="27"/>
        <v>0.1264068</v>
      </c>
      <c r="S53" s="16">
        <f t="shared" si="28"/>
        <v>0.50152667560502</v>
      </c>
      <c r="T53" s="3">
        <v>0.01</v>
      </c>
      <c r="U53" s="17">
        <f t="shared" si="29"/>
        <v>0.0050152667560502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0.0330652667560502</v>
      </c>
      <c r="AR53" s="24">
        <f t="shared" si="35"/>
        <v>97.236</v>
      </c>
      <c r="AS53" s="1">
        <f t="shared" si="36"/>
        <v>0.13</v>
      </c>
      <c r="AT53" s="2">
        <f>$E$3/12</f>
        <v>18.75</v>
      </c>
      <c r="AU53" s="1">
        <f t="shared" si="37"/>
        <v>52507.1616823448</v>
      </c>
    </row>
    <row r="54" s="1" customFormat="1" ht="16.8" spans="1:47">
      <c r="A54" s="6"/>
      <c r="B54" s="6"/>
      <c r="C54" s="8">
        <v>10</v>
      </c>
      <c r="D54" s="9">
        <v>8.01738709677419</v>
      </c>
      <c r="E54" s="12">
        <f t="shared" si="38"/>
        <v>17.1849333333333</v>
      </c>
      <c r="F54" s="8" t="s">
        <v>109</v>
      </c>
      <c r="G54" s="6">
        <v>11</v>
      </c>
      <c r="H54" s="11">
        <f t="shared" si="20"/>
        <v>8.01738709677419</v>
      </c>
      <c r="I54" s="11">
        <f t="shared" si="21"/>
        <v>281.167387096774</v>
      </c>
      <c r="J54" s="11">
        <f t="shared" si="22"/>
        <v>0.0481550750615615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2.7601404301398</v>
      </c>
      <c r="O54" s="11">
        <f t="shared" si="39"/>
        <v>1.11763054895473</v>
      </c>
      <c r="P54" s="11">
        <f t="shared" si="25"/>
        <v>0.053819582976009</v>
      </c>
      <c r="Q54" s="15">
        <f t="shared" si="26"/>
        <v>0.00699654578688117</v>
      </c>
      <c r="R54" s="11">
        <f t="shared" si="27"/>
        <v>0.1264068</v>
      </c>
      <c r="S54" s="16">
        <f t="shared" si="28"/>
        <v>0.0553494415401796</v>
      </c>
      <c r="T54" s="3">
        <v>0.01</v>
      </c>
      <c r="U54" s="17">
        <f t="shared" si="29"/>
        <v>0.000553494415401796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0.0196534944154018</v>
      </c>
      <c r="AR54" s="24">
        <f t="shared" si="35"/>
        <v>97.236</v>
      </c>
      <c r="AS54" s="1">
        <f t="shared" si="36"/>
        <v>0.13</v>
      </c>
      <c r="AT54" s="2">
        <f>$E$3/12</f>
        <v>18.75</v>
      </c>
      <c r="AU54" s="1">
        <f t="shared" si="37"/>
        <v>31209.4626819769</v>
      </c>
    </row>
    <row r="55" s="1" customFormat="1" ht="16.8" spans="1:48">
      <c r="A55" s="6"/>
      <c r="B55" s="6"/>
      <c r="C55" s="8">
        <v>11</v>
      </c>
      <c r="D55" s="9">
        <v>0.1061</v>
      </c>
      <c r="E55" s="12">
        <f t="shared" si="38"/>
        <v>8.01738709677419</v>
      </c>
      <c r="F55" s="8" t="s">
        <v>111</v>
      </c>
      <c r="G55" s="6">
        <v>12</v>
      </c>
      <c r="H55" s="11">
        <f t="shared" si="20"/>
        <v>0.1061</v>
      </c>
      <c r="I55" s="11">
        <f t="shared" si="21"/>
        <v>273.2561</v>
      </c>
      <c r="J55" s="11">
        <f t="shared" si="22"/>
        <v>0.0176692459816443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2.03617096597872</v>
      </c>
      <c r="P55" s="11">
        <f t="shared" si="25"/>
        <v>0.0359776056585603</v>
      </c>
      <c r="Q55" s="15">
        <f t="shared" si="26"/>
        <v>0.00467708873561283</v>
      </c>
      <c r="R55" s="11">
        <f t="shared" si="27"/>
        <v>0.1264068</v>
      </c>
      <c r="S55" s="16">
        <f t="shared" si="28"/>
        <v>0.0370002937786008</v>
      </c>
      <c r="T55" s="3">
        <v>0.01</v>
      </c>
      <c r="U55" s="17">
        <f t="shared" si="29"/>
        <v>0.000370002937786008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0.019470002937786</v>
      </c>
      <c r="AR55" s="24">
        <f t="shared" si="35"/>
        <v>97.236</v>
      </c>
      <c r="AS55" s="1">
        <f t="shared" si="36"/>
        <v>0.13</v>
      </c>
      <c r="AT55" s="2">
        <f>$E$3/12</f>
        <v>18.75</v>
      </c>
      <c r="AU55" s="1">
        <f t="shared" si="37"/>
        <v>30918.0808899114</v>
      </c>
      <c r="AV55" s="1">
        <f>SUM(AU44:AU55)</f>
        <v>491066.406111576</v>
      </c>
    </row>
    <row r="56" s="1" customFormat="1" ht="16.8" spans="1:46">
      <c r="A56" s="6"/>
      <c r="B56" s="6"/>
      <c r="C56" s="8">
        <v>12</v>
      </c>
      <c r="D56" s="9">
        <v>-4.03193548387097</v>
      </c>
      <c r="E56" s="12">
        <f t="shared" si="38"/>
        <v>0.1061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-7.57722580645161</v>
      </c>
      <c r="E60" s="8"/>
      <c r="F60" s="8"/>
      <c r="G60" s="6">
        <v>1</v>
      </c>
      <c r="H60" s="11">
        <f t="shared" ref="H60:H71" si="40">E61</f>
        <v>-7.57722580645161</v>
      </c>
      <c r="I60" s="11">
        <f t="shared" ref="I60:I71" si="41">H60+273.15</f>
        <v>265.572774193548</v>
      </c>
      <c r="J60" s="11">
        <f t="shared" ref="J60:J71" si="42">EXP(($C$18*(I60-$C$16))/($C$19*I60*$C$16))</f>
        <v>0.00630244304288422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0.00869548066626735</v>
      </c>
      <c r="Q60" s="15">
        <f t="shared" ref="Q60:Q71" si="46">P60*$B$62</f>
        <v>0.000869548066626735</v>
      </c>
      <c r="R60" s="11">
        <f t="shared" ref="R60:R71" si="47">L60*$B$62</f>
        <v>0.13797</v>
      </c>
      <c r="S60" s="16">
        <f t="shared" ref="S60:S71" si="48">Q60/R60</f>
        <v>0.00630244304288422</v>
      </c>
      <c r="T60" s="3">
        <v>0.01</v>
      </c>
      <c r="U60" s="17">
        <f t="shared" ref="U60:U71" si="49">S60*T60</f>
        <v>6.30244304288422e-5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0.0123630244304288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-6.30909677419355</v>
      </c>
      <c r="E61" s="12">
        <f t="shared" ref="E61:E72" si="58">D60</f>
        <v>-7.57722580645161</v>
      </c>
      <c r="F61" s="8" t="s">
        <v>109</v>
      </c>
      <c r="G61" s="6">
        <v>2</v>
      </c>
      <c r="H61" s="11">
        <f t="shared" si="40"/>
        <v>-6.30909677419355</v>
      </c>
      <c r="I61" s="11">
        <f t="shared" si="41"/>
        <v>266.840903225806</v>
      </c>
      <c r="J61" s="11">
        <f t="shared" si="42"/>
        <v>0.00750204383943724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2.75070451933373</v>
      </c>
      <c r="P61" s="11">
        <f t="shared" si="45"/>
        <v>0.0206359058933798</v>
      </c>
      <c r="Q61" s="15">
        <f t="shared" si="46"/>
        <v>0.00206359058933798</v>
      </c>
      <c r="R61" s="11">
        <f t="shared" si="47"/>
        <v>0.13797</v>
      </c>
      <c r="S61" s="16">
        <f t="shared" si="48"/>
        <v>0.0149568064748712</v>
      </c>
      <c r="T61" s="3">
        <v>0.01</v>
      </c>
      <c r="U61" s="17">
        <f t="shared" si="49"/>
        <v>0.000149568064748712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0.0124495680647487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1.73289285714286</v>
      </c>
      <c r="E62" s="12">
        <f t="shared" si="58"/>
        <v>-6.30909677419355</v>
      </c>
      <c r="F62" s="8" t="s">
        <v>109</v>
      </c>
      <c r="G62" s="6">
        <v>3</v>
      </c>
      <c r="H62" s="11">
        <f t="shared" si="40"/>
        <v>1.73289285714286</v>
      </c>
      <c r="I62" s="11">
        <f t="shared" si="41"/>
        <v>274.882892857143</v>
      </c>
      <c r="J62" s="11">
        <f t="shared" si="42"/>
        <v>0.0218172994906359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4.10976861344035</v>
      </c>
      <c r="P62" s="11">
        <f t="shared" si="45"/>
        <v>0.0896640526766437</v>
      </c>
      <c r="Q62" s="15">
        <f t="shared" si="46"/>
        <v>0.00896640526766437</v>
      </c>
      <c r="R62" s="11">
        <f t="shared" si="47"/>
        <v>0.13797</v>
      </c>
      <c r="S62" s="16">
        <f t="shared" si="48"/>
        <v>0.0649880790582327</v>
      </c>
      <c r="T62" s="3">
        <v>0.01</v>
      </c>
      <c r="U62" s="17">
        <f t="shared" si="49"/>
        <v>0.000649880790582327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0.0129498807905823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ht="16.8" spans="1:47">
      <c r="A63" s="6"/>
      <c r="B63" s="6"/>
      <c r="C63" s="8">
        <v>3</v>
      </c>
      <c r="D63" s="9">
        <v>6.18025806451613</v>
      </c>
      <c r="E63" s="12">
        <f t="shared" si="58"/>
        <v>1.73289285714286</v>
      </c>
      <c r="F63" s="8" t="s">
        <v>109</v>
      </c>
      <c r="G63" s="6">
        <v>4</v>
      </c>
      <c r="H63" s="11">
        <f t="shared" si="40"/>
        <v>6.18025806451613</v>
      </c>
      <c r="I63" s="11">
        <f t="shared" si="41"/>
        <v>279.330258064516</v>
      </c>
      <c r="J63" s="11">
        <f t="shared" si="42"/>
        <v>0.0383467252588062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5.39980456076371</v>
      </c>
      <c r="P63" s="11">
        <f t="shared" si="45"/>
        <v>0.207064821942855</v>
      </c>
      <c r="Q63" s="15">
        <f t="shared" si="46"/>
        <v>0.0207064821942855</v>
      </c>
      <c r="R63" s="11">
        <f t="shared" si="47"/>
        <v>0.13797</v>
      </c>
      <c r="S63" s="16">
        <f t="shared" si="48"/>
        <v>0.150079598422015</v>
      </c>
      <c r="T63" s="3">
        <v>0.01</v>
      </c>
      <c r="U63" s="17">
        <f t="shared" si="49"/>
        <v>0.00150079598422015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0.0138007959842202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ht="16.8" spans="1:47">
      <c r="A64" s="6"/>
      <c r="B64" s="6"/>
      <c r="C64" s="8">
        <v>4</v>
      </c>
      <c r="D64" s="9">
        <v>9.23393333333333</v>
      </c>
      <c r="E64" s="12">
        <f t="shared" si="58"/>
        <v>6.18025806451613</v>
      </c>
      <c r="F64" s="8" t="s">
        <v>109</v>
      </c>
      <c r="G64" s="6">
        <v>5</v>
      </c>
      <c r="H64" s="11">
        <f t="shared" si="40"/>
        <v>9.23393333333333</v>
      </c>
      <c r="I64" s="11">
        <f t="shared" si="41"/>
        <v>282.383933333333</v>
      </c>
      <c r="J64" s="11">
        <f t="shared" si="42"/>
        <v>0.0559029105062345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4.93310275187981</v>
      </c>
      <c r="O64" s="11">
        <f t="shared" si="59"/>
        <v>1.63933698694104</v>
      </c>
      <c r="P64" s="11">
        <f t="shared" si="45"/>
        <v>0.0916437088705251</v>
      </c>
      <c r="Q64" s="15">
        <f t="shared" si="46"/>
        <v>0.00916437088705251</v>
      </c>
      <c r="R64" s="11">
        <f t="shared" si="47"/>
        <v>0.13797</v>
      </c>
      <c r="S64" s="16">
        <f t="shared" si="48"/>
        <v>0.0664229244549722</v>
      </c>
      <c r="T64" s="3">
        <v>0.01</v>
      </c>
      <c r="U64" s="17">
        <f t="shared" si="49"/>
        <v>0.000664229244549722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0.0129642292445497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ht="16.8" spans="1:47">
      <c r="A65" s="6"/>
      <c r="B65" s="6"/>
      <c r="C65" s="8">
        <v>5</v>
      </c>
      <c r="D65" s="9">
        <v>16.317935483871</v>
      </c>
      <c r="E65" s="12">
        <f t="shared" si="58"/>
        <v>9.23393333333333</v>
      </c>
      <c r="F65" s="8" t="s">
        <v>111</v>
      </c>
      <c r="G65" s="6">
        <v>6</v>
      </c>
      <c r="H65" s="11">
        <f t="shared" si="40"/>
        <v>16.317935483871</v>
      </c>
      <c r="I65" s="11">
        <f t="shared" si="41"/>
        <v>289.467935483871</v>
      </c>
      <c r="J65" s="11">
        <f t="shared" si="42"/>
        <v>0.129988317480556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2.92739327807052</v>
      </c>
      <c r="P65" s="11">
        <f t="shared" si="45"/>
        <v>0.380526926820277</v>
      </c>
      <c r="Q65" s="15">
        <f t="shared" si="46"/>
        <v>0.0380526926820277</v>
      </c>
      <c r="R65" s="11">
        <f t="shared" si="47"/>
        <v>0.13797</v>
      </c>
      <c r="S65" s="16">
        <f t="shared" si="48"/>
        <v>0.275804107284393</v>
      </c>
      <c r="T65" s="3">
        <v>0.01</v>
      </c>
      <c r="U65" s="17">
        <f t="shared" si="49"/>
        <v>0.00275804107284393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0.0208080410728439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ht="16.8" spans="1:47">
      <c r="A66" s="6"/>
      <c r="B66" s="6"/>
      <c r="C66" s="8">
        <v>6</v>
      </c>
      <c r="D66" s="9">
        <v>20.9228666666667</v>
      </c>
      <c r="E66" s="12">
        <f t="shared" si="58"/>
        <v>16.317935483871</v>
      </c>
      <c r="F66" s="8" t="s">
        <v>109</v>
      </c>
      <c r="G66" s="6">
        <v>7</v>
      </c>
      <c r="H66" s="11">
        <f t="shared" si="40"/>
        <v>20.9228666666667</v>
      </c>
      <c r="I66" s="11">
        <f t="shared" si="41"/>
        <v>294.072866666667</v>
      </c>
      <c r="J66" s="11">
        <f t="shared" si="42"/>
        <v>0.220119161996024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3.92656635125024</v>
      </c>
      <c r="P66" s="11">
        <f t="shared" si="45"/>
        <v>0.864312494758988</v>
      </c>
      <c r="Q66" s="15">
        <f t="shared" si="46"/>
        <v>0.0864312494758988</v>
      </c>
      <c r="R66" s="11">
        <f t="shared" si="47"/>
        <v>0.13797</v>
      </c>
      <c r="S66" s="16">
        <f t="shared" si="48"/>
        <v>0.626449586692026</v>
      </c>
      <c r="T66" s="3">
        <v>0.01</v>
      </c>
      <c r="U66" s="17">
        <f t="shared" si="49"/>
        <v>0.00626449586692026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0.0243144958669203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ht="16.8" spans="1:47">
      <c r="A67" s="6"/>
      <c r="B67" s="6"/>
      <c r="C67" s="8">
        <v>7</v>
      </c>
      <c r="D67" s="9">
        <v>24.39</v>
      </c>
      <c r="E67" s="12">
        <f t="shared" si="58"/>
        <v>20.9228666666667</v>
      </c>
      <c r="F67" s="8" t="s">
        <v>109</v>
      </c>
      <c r="G67" s="6">
        <v>8</v>
      </c>
      <c r="H67" s="11">
        <f t="shared" si="40"/>
        <v>24.39</v>
      </c>
      <c r="I67" s="11">
        <f t="shared" si="41"/>
        <v>297.54</v>
      </c>
      <c r="J67" s="11">
        <f t="shared" si="42"/>
        <v>0.323756005357015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4.44195385649125</v>
      </c>
      <c r="P67" s="11">
        <f t="shared" si="45"/>
        <v>1.4381092365578</v>
      </c>
      <c r="Q67" s="15">
        <f t="shared" si="46"/>
        <v>0.14381092365578</v>
      </c>
      <c r="R67" s="11">
        <f t="shared" si="47"/>
        <v>0.13797</v>
      </c>
      <c r="S67" s="16">
        <f t="shared" si="48"/>
        <v>1.04233473694122</v>
      </c>
      <c r="T67" s="3">
        <v>0.01</v>
      </c>
      <c r="U67" s="17">
        <f t="shared" si="49"/>
        <v>0.0104233473694122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0.0284733473694122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ht="16.8" spans="1:47">
      <c r="A68" s="6"/>
      <c r="B68" s="6"/>
      <c r="C68" s="8">
        <v>8</v>
      </c>
      <c r="D68" s="9">
        <v>20.7729677419355</v>
      </c>
      <c r="E68" s="12">
        <f t="shared" si="58"/>
        <v>24.39</v>
      </c>
      <c r="F68" s="8" t="s">
        <v>109</v>
      </c>
      <c r="G68" s="6">
        <v>9</v>
      </c>
      <c r="H68" s="11">
        <f t="shared" si="40"/>
        <v>20.7729677419355</v>
      </c>
      <c r="I68" s="11">
        <f t="shared" si="41"/>
        <v>293.922967741935</v>
      </c>
      <c r="J68" s="11">
        <f t="shared" si="42"/>
        <v>0.216433444253079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4.38354461993345</v>
      </c>
      <c r="P68" s="11">
        <f t="shared" si="45"/>
        <v>0.948745660129251</v>
      </c>
      <c r="Q68" s="15">
        <f t="shared" si="46"/>
        <v>0.0948745660129251</v>
      </c>
      <c r="R68" s="11">
        <f t="shared" si="47"/>
        <v>0.13797</v>
      </c>
      <c r="S68" s="16">
        <f t="shared" si="48"/>
        <v>0.687646343501668</v>
      </c>
      <c r="T68" s="3">
        <v>0.01</v>
      </c>
      <c r="U68" s="17">
        <f t="shared" si="49"/>
        <v>0.00687646343501668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0.0249264634350167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ht="16.8" spans="1:47">
      <c r="A69" s="6"/>
      <c r="B69" s="6"/>
      <c r="C69" s="8">
        <v>9</v>
      </c>
      <c r="D69" s="9">
        <v>17.1849333333333</v>
      </c>
      <c r="E69" s="12">
        <f t="shared" si="58"/>
        <v>20.7729677419355</v>
      </c>
      <c r="F69" s="8" t="s">
        <v>109</v>
      </c>
      <c r="G69" s="6">
        <v>10</v>
      </c>
      <c r="H69" s="11">
        <f t="shared" si="40"/>
        <v>17.1849333333333</v>
      </c>
      <c r="I69" s="11">
        <f t="shared" si="41"/>
        <v>290.334933333333</v>
      </c>
      <c r="J69" s="11">
        <f t="shared" si="42"/>
        <v>0.143723440405601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4.8144989598042</v>
      </c>
      <c r="P69" s="11">
        <f t="shared" si="45"/>
        <v>0.691956354332246</v>
      </c>
      <c r="Q69" s="15">
        <f t="shared" si="46"/>
        <v>0.0691956354332246</v>
      </c>
      <c r="R69" s="11">
        <f t="shared" si="47"/>
        <v>0.13797</v>
      </c>
      <c r="S69" s="16">
        <f t="shared" si="48"/>
        <v>0.50152667560502</v>
      </c>
      <c r="T69" s="3">
        <v>0.01</v>
      </c>
      <c r="U69" s="17">
        <f t="shared" si="49"/>
        <v>0.0050152667560502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0.0230652667560502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ht="16.8" spans="1:47">
      <c r="A70" s="6"/>
      <c r="B70" s="6"/>
      <c r="C70" s="8">
        <v>10</v>
      </c>
      <c r="D70" s="9">
        <v>8.01738709677419</v>
      </c>
      <c r="E70" s="12">
        <f t="shared" si="58"/>
        <v>17.1849333333333</v>
      </c>
      <c r="F70" s="8" t="s">
        <v>109</v>
      </c>
      <c r="G70" s="6">
        <v>11</v>
      </c>
      <c r="H70" s="11">
        <f t="shared" si="40"/>
        <v>8.01738709677419</v>
      </c>
      <c r="I70" s="11">
        <f t="shared" si="41"/>
        <v>281.167387096774</v>
      </c>
      <c r="J70" s="11">
        <f t="shared" si="42"/>
        <v>0.0481550750615615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3.91641547519836</v>
      </c>
      <c r="O70" s="11">
        <f t="shared" si="59"/>
        <v>1.5858271302736</v>
      </c>
      <c r="P70" s="11">
        <f t="shared" si="45"/>
        <v>0.0763656244929858</v>
      </c>
      <c r="Q70" s="15">
        <f t="shared" si="46"/>
        <v>0.00763656244929858</v>
      </c>
      <c r="R70" s="11">
        <f t="shared" si="47"/>
        <v>0.13797</v>
      </c>
      <c r="S70" s="16">
        <f t="shared" si="48"/>
        <v>0.0553494415401796</v>
      </c>
      <c r="T70" s="3">
        <v>0.01</v>
      </c>
      <c r="U70" s="17">
        <f t="shared" si="49"/>
        <v>0.000553494415401796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0.0128534944154018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ht="16.8" spans="1:48">
      <c r="A71" s="6"/>
      <c r="B71" s="6"/>
      <c r="C71" s="8">
        <v>11</v>
      </c>
      <c r="D71" s="9">
        <v>0.1061</v>
      </c>
      <c r="E71" s="12">
        <f t="shared" si="58"/>
        <v>8.01738709677419</v>
      </c>
      <c r="F71" s="8" t="s">
        <v>111</v>
      </c>
      <c r="G71" s="6">
        <v>12</v>
      </c>
      <c r="H71" s="11">
        <f t="shared" si="40"/>
        <v>0.1061</v>
      </c>
      <c r="I71" s="11">
        <f t="shared" si="41"/>
        <v>273.2561</v>
      </c>
      <c r="J71" s="11">
        <f t="shared" si="42"/>
        <v>0.0176692459816443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2.88916150578061</v>
      </c>
      <c r="P71" s="11">
        <f t="shared" si="45"/>
        <v>0.0510493053263355</v>
      </c>
      <c r="Q71" s="15">
        <f t="shared" si="46"/>
        <v>0.00510493053263355</v>
      </c>
      <c r="R71" s="11">
        <f t="shared" si="47"/>
        <v>0.13797</v>
      </c>
      <c r="S71" s="16">
        <f t="shared" si="48"/>
        <v>0.0370002937786008</v>
      </c>
      <c r="T71" s="3">
        <v>0.01</v>
      </c>
      <c r="U71" s="17">
        <f t="shared" si="49"/>
        <v>0.000370002937786008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0.012670002937786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-4.03193548387097</v>
      </c>
      <c r="E72" s="12">
        <f t="shared" si="58"/>
        <v>0.1061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-7.57722580645161</v>
      </c>
      <c r="E76" s="8"/>
      <c r="F76" s="8"/>
      <c r="G76" s="6">
        <v>1</v>
      </c>
      <c r="H76" s="11">
        <f t="shared" ref="H76:H87" si="60">E77</f>
        <v>-7.57722580645161</v>
      </c>
      <c r="I76" s="11">
        <f t="shared" ref="I76:I87" si="61">H76+273.15</f>
        <v>265.572774193548</v>
      </c>
      <c r="J76" s="11">
        <f t="shared" ref="J76:J87" si="62">EXP(($C$18*(I76-$C$16))/($C$19*I76*$C$16))</f>
        <v>0.00630244304288422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0.000493242322625791</v>
      </c>
      <c r="Q76" s="15">
        <f t="shared" ref="Q76:Q87" si="66">P76*$B$78</f>
        <v>9.37160412989003e-5</v>
      </c>
      <c r="R76" s="11">
        <f t="shared" ref="R76:R87" si="67">L76*$B$78</f>
        <v>0.0148697958333333</v>
      </c>
      <c r="S76" s="16">
        <f t="shared" ref="S76:S87" si="68">Q76/R76</f>
        <v>0.00630244304288423</v>
      </c>
      <c r="T76" s="3">
        <v>0.01</v>
      </c>
      <c r="U76" s="17">
        <f t="shared" ref="U76:U87" si="69">S76*T76</f>
        <v>6.30244304288423e-5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0.0116630244304288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492.5</v>
      </c>
      <c r="AU76" s="1">
        <f t="shared" ref="AU76:AU87" si="77">AT76*10000*AS76*0.67*AR76*AQ76</f>
        <v>57226.5057164844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-6.30909677419355</v>
      </c>
      <c r="E77" s="12">
        <f t="shared" ref="E77:E88" si="78">D76</f>
        <v>-7.57722580645161</v>
      </c>
      <c r="F77" s="8" t="s">
        <v>109</v>
      </c>
      <c r="G77" s="6">
        <v>2</v>
      </c>
      <c r="H77" s="11">
        <f t="shared" si="60"/>
        <v>-6.30909677419355</v>
      </c>
      <c r="I77" s="11">
        <f t="shared" si="61"/>
        <v>266.840903225806</v>
      </c>
      <c r="J77" s="11">
        <f t="shared" si="62"/>
        <v>0.00750204383943724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0.156030924344041</v>
      </c>
      <c r="P77" s="11">
        <f t="shared" si="65"/>
        <v>0.00117055083473691</v>
      </c>
      <c r="Q77" s="15">
        <f t="shared" si="66"/>
        <v>0.000222404658600013</v>
      </c>
      <c r="R77" s="11">
        <f t="shared" si="67"/>
        <v>0.0148697958333333</v>
      </c>
      <c r="S77" s="16">
        <f t="shared" si="68"/>
        <v>0.0149568064748712</v>
      </c>
      <c r="T77" s="3">
        <v>0.01</v>
      </c>
      <c r="U77" s="17">
        <f t="shared" si="69"/>
        <v>0.000149568064748712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0.0117495680647487</v>
      </c>
      <c r="AR77" s="24">
        <f t="shared" si="74"/>
        <v>7.82620833333333</v>
      </c>
      <c r="AS77" s="1">
        <f t="shared" si="75"/>
        <v>0.19</v>
      </c>
      <c r="AT77" s="2">
        <f t="shared" si="76"/>
        <v>492.5</v>
      </c>
      <c r="AU77" s="1">
        <f t="shared" si="77"/>
        <v>57651.1459814237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9">
        <v>1.73289285714286</v>
      </c>
      <c r="E78" s="12">
        <f t="shared" si="78"/>
        <v>-6.30909677419355</v>
      </c>
      <c r="F78" s="8" t="s">
        <v>109</v>
      </c>
      <c r="G78" s="6">
        <v>3</v>
      </c>
      <c r="H78" s="11">
        <f t="shared" si="60"/>
        <v>1.73289285714286</v>
      </c>
      <c r="I78" s="11">
        <f t="shared" si="61"/>
        <v>274.882892857143</v>
      </c>
      <c r="J78" s="11">
        <f t="shared" si="62"/>
        <v>0.0218172994906359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0.233122456842637</v>
      </c>
      <c r="P78" s="11">
        <f t="shared" si="65"/>
        <v>0.00508610245892866</v>
      </c>
      <c r="Q78" s="15">
        <f t="shared" si="66"/>
        <v>0.000966359467196446</v>
      </c>
      <c r="R78" s="11">
        <f t="shared" si="67"/>
        <v>0.0148697958333333</v>
      </c>
      <c r="S78" s="16">
        <f t="shared" si="68"/>
        <v>0.0649880790582328</v>
      </c>
      <c r="T78" s="3">
        <v>0.01</v>
      </c>
      <c r="U78" s="17">
        <f t="shared" si="69"/>
        <v>0.000649880790582328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0.0122498807905823</v>
      </c>
      <c r="AR78" s="24">
        <f t="shared" si="74"/>
        <v>7.82620833333333</v>
      </c>
      <c r="AS78" s="1">
        <f t="shared" si="75"/>
        <v>0.19</v>
      </c>
      <c r="AT78" s="2">
        <f t="shared" si="76"/>
        <v>492.5</v>
      </c>
      <c r="AU78" s="1">
        <f t="shared" si="77"/>
        <v>60106.0108610898</v>
      </c>
    </row>
    <row r="79" s="1" customFormat="1" ht="16.8" spans="1:47">
      <c r="A79" s="6"/>
      <c r="B79" s="6"/>
      <c r="C79" s="8">
        <v>3</v>
      </c>
      <c r="D79" s="9">
        <v>6.18025806451613</v>
      </c>
      <c r="E79" s="12">
        <f t="shared" si="78"/>
        <v>1.73289285714286</v>
      </c>
      <c r="F79" s="8" t="s">
        <v>109</v>
      </c>
      <c r="G79" s="6">
        <v>4</v>
      </c>
      <c r="H79" s="11">
        <f t="shared" si="60"/>
        <v>6.18025806451613</v>
      </c>
      <c r="I79" s="11">
        <f t="shared" si="61"/>
        <v>279.330258064516</v>
      </c>
      <c r="J79" s="11">
        <f t="shared" si="62"/>
        <v>0.0383467252588062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0.306298437717042</v>
      </c>
      <c r="P79" s="11">
        <f t="shared" si="65"/>
        <v>0.011745542038337</v>
      </c>
      <c r="Q79" s="15">
        <f t="shared" si="66"/>
        <v>0.00223165298728402</v>
      </c>
      <c r="R79" s="11">
        <f t="shared" si="67"/>
        <v>0.0148697958333333</v>
      </c>
      <c r="S79" s="16">
        <f t="shared" si="68"/>
        <v>0.150079598422016</v>
      </c>
      <c r="T79" s="3">
        <v>0.01</v>
      </c>
      <c r="U79" s="17">
        <f t="shared" si="69"/>
        <v>0.00150079598422016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0.0131007959842202</v>
      </c>
      <c r="AR79" s="24">
        <f t="shared" si="74"/>
        <v>7.82620833333333</v>
      </c>
      <c r="AS79" s="1">
        <f t="shared" si="75"/>
        <v>0.19</v>
      </c>
      <c r="AT79" s="2">
        <f t="shared" si="76"/>
        <v>492.5</v>
      </c>
      <c r="AU79" s="1">
        <f t="shared" si="77"/>
        <v>64281.1631539988</v>
      </c>
    </row>
    <row r="80" s="1" customFormat="1" ht="16.8" spans="1:47">
      <c r="A80" s="6"/>
      <c r="B80" s="6"/>
      <c r="C80" s="8">
        <v>4</v>
      </c>
      <c r="D80" s="9">
        <v>9.23393333333333</v>
      </c>
      <c r="E80" s="12">
        <f t="shared" si="78"/>
        <v>6.18025806451613</v>
      </c>
      <c r="F80" s="8" t="s">
        <v>109</v>
      </c>
      <c r="G80" s="6">
        <v>5</v>
      </c>
      <c r="H80" s="11">
        <f t="shared" si="60"/>
        <v>9.23393333333333</v>
      </c>
      <c r="I80" s="11">
        <f t="shared" si="61"/>
        <v>282.383933333333</v>
      </c>
      <c r="J80" s="11">
        <f t="shared" si="62"/>
        <v>0.0559029105062345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0.27982525089477</v>
      </c>
      <c r="O80" s="11">
        <f t="shared" si="79"/>
        <v>0.0929897281172685</v>
      </c>
      <c r="P80" s="11">
        <f t="shared" si="65"/>
        <v>0.00519839644893874</v>
      </c>
      <c r="Q80" s="15">
        <f t="shared" si="66"/>
        <v>0.00098769532529836</v>
      </c>
      <c r="R80" s="11">
        <f t="shared" si="67"/>
        <v>0.0148697958333333</v>
      </c>
      <c r="S80" s="16">
        <f t="shared" si="68"/>
        <v>0.0664229244549723</v>
      </c>
      <c r="T80" s="3">
        <v>0.01</v>
      </c>
      <c r="U80" s="17">
        <f t="shared" si="69"/>
        <v>0.000664229244549723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0.0122642292445497</v>
      </c>
      <c r="AR80" s="24">
        <f t="shared" si="74"/>
        <v>7.82620833333333</v>
      </c>
      <c r="AS80" s="1">
        <f t="shared" si="75"/>
        <v>0.19</v>
      </c>
      <c r="AT80" s="2">
        <f t="shared" si="76"/>
        <v>492.5</v>
      </c>
      <c r="AU80" s="1">
        <f t="shared" si="77"/>
        <v>60176.4138588616</v>
      </c>
    </row>
    <row r="81" s="1" customFormat="1" ht="16.8" spans="1:47">
      <c r="A81" s="6"/>
      <c r="B81" s="6"/>
      <c r="C81" s="8">
        <v>5</v>
      </c>
      <c r="D81" s="9">
        <v>16.317935483871</v>
      </c>
      <c r="E81" s="12">
        <f t="shared" si="78"/>
        <v>9.23393333333333</v>
      </c>
      <c r="F81" s="8" t="s">
        <v>111</v>
      </c>
      <c r="G81" s="6">
        <v>6</v>
      </c>
      <c r="H81" s="11">
        <f t="shared" si="60"/>
        <v>16.317935483871</v>
      </c>
      <c r="I81" s="11">
        <f t="shared" si="61"/>
        <v>289.467935483871</v>
      </c>
      <c r="J81" s="11">
        <f t="shared" si="62"/>
        <v>0.129988317480556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0.166053415001663</v>
      </c>
      <c r="P81" s="11">
        <f t="shared" si="65"/>
        <v>0.0215850040279667</v>
      </c>
      <c r="Q81" s="15">
        <f t="shared" si="66"/>
        <v>0.00410115076531368</v>
      </c>
      <c r="R81" s="11">
        <f t="shared" si="67"/>
        <v>0.0148697958333333</v>
      </c>
      <c r="S81" s="16">
        <f t="shared" si="68"/>
        <v>0.275804107284393</v>
      </c>
      <c r="T81" s="3">
        <v>0.01</v>
      </c>
      <c r="U81" s="17">
        <f t="shared" si="69"/>
        <v>0.00275804107284393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0.0218580410728439</v>
      </c>
      <c r="AR81" s="24">
        <f t="shared" si="74"/>
        <v>7.82620833333333</v>
      </c>
      <c r="AS81" s="1">
        <f t="shared" si="75"/>
        <v>0.19</v>
      </c>
      <c r="AT81" s="2">
        <f t="shared" si="76"/>
        <v>492.5</v>
      </c>
      <c r="AU81" s="1">
        <f t="shared" si="77"/>
        <v>107249.995047833</v>
      </c>
    </row>
    <row r="82" s="1" customFormat="1" ht="16.8" spans="1:47">
      <c r="A82" s="6"/>
      <c r="B82" s="6"/>
      <c r="C82" s="8">
        <v>6</v>
      </c>
      <c r="D82" s="9">
        <v>20.9228666666667</v>
      </c>
      <c r="E82" s="12">
        <f t="shared" si="78"/>
        <v>16.317935483871</v>
      </c>
      <c r="F82" s="8" t="s">
        <v>109</v>
      </c>
      <c r="G82" s="6">
        <v>7</v>
      </c>
      <c r="H82" s="11">
        <f t="shared" si="60"/>
        <v>20.9228666666667</v>
      </c>
      <c r="I82" s="11">
        <f t="shared" si="61"/>
        <v>294.072866666667</v>
      </c>
      <c r="J82" s="11">
        <f t="shared" si="62"/>
        <v>0.220119161996024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0.22273049430703</v>
      </c>
      <c r="P82" s="11">
        <f t="shared" si="65"/>
        <v>0.0490272497578236</v>
      </c>
      <c r="Q82" s="15">
        <f t="shared" si="66"/>
        <v>0.00931517745398648</v>
      </c>
      <c r="R82" s="11">
        <f t="shared" si="67"/>
        <v>0.0148697958333333</v>
      </c>
      <c r="S82" s="16">
        <f t="shared" si="68"/>
        <v>0.626449586692027</v>
      </c>
      <c r="T82" s="3">
        <v>0.01</v>
      </c>
      <c r="U82" s="17">
        <f t="shared" si="69"/>
        <v>0.00626449586692027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0.0253644958669203</v>
      </c>
      <c r="AR82" s="24">
        <f t="shared" si="74"/>
        <v>7.82620833333333</v>
      </c>
      <c r="AS82" s="1">
        <f t="shared" si="75"/>
        <v>0.19</v>
      </c>
      <c r="AT82" s="2">
        <f t="shared" si="76"/>
        <v>492.5</v>
      </c>
      <c r="AU82" s="1">
        <f t="shared" si="77"/>
        <v>124454.979613781</v>
      </c>
    </row>
    <row r="83" s="1" customFormat="1" ht="16.8" spans="1:47">
      <c r="A83" s="6"/>
      <c r="B83" s="6"/>
      <c r="C83" s="8">
        <v>7</v>
      </c>
      <c r="D83" s="9">
        <v>24.39</v>
      </c>
      <c r="E83" s="12">
        <f t="shared" si="78"/>
        <v>20.9228666666667</v>
      </c>
      <c r="F83" s="8" t="s">
        <v>109</v>
      </c>
      <c r="G83" s="6">
        <v>8</v>
      </c>
      <c r="H83" s="11">
        <f t="shared" si="60"/>
        <v>24.39</v>
      </c>
      <c r="I83" s="11">
        <f t="shared" si="61"/>
        <v>297.54</v>
      </c>
      <c r="J83" s="11">
        <f t="shared" si="62"/>
        <v>0.323756005357015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0.251965327882539</v>
      </c>
      <c r="P83" s="11">
        <f t="shared" si="65"/>
        <v>0.0815752880437215</v>
      </c>
      <c r="Q83" s="15">
        <f t="shared" si="66"/>
        <v>0.0154993047283071</v>
      </c>
      <c r="R83" s="11">
        <f t="shared" si="67"/>
        <v>0.0148697958333333</v>
      </c>
      <c r="S83" s="16">
        <f t="shared" si="68"/>
        <v>1.04233473694122</v>
      </c>
      <c r="T83" s="3">
        <v>0.01</v>
      </c>
      <c r="U83" s="17">
        <f t="shared" si="69"/>
        <v>0.0104233473694122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0.0295233473694122</v>
      </c>
      <c r="AR83" s="24">
        <f t="shared" si="74"/>
        <v>7.82620833333333</v>
      </c>
      <c r="AS83" s="1">
        <f t="shared" si="75"/>
        <v>0.19</v>
      </c>
      <c r="AT83" s="2">
        <f t="shared" si="76"/>
        <v>492.5</v>
      </c>
      <c r="AU83" s="1">
        <f t="shared" si="77"/>
        <v>144861.053587221</v>
      </c>
    </row>
    <row r="84" s="1" customFormat="1" ht="16.8" spans="1:47">
      <c r="A84" s="6"/>
      <c r="B84" s="6"/>
      <c r="C84" s="8">
        <v>8</v>
      </c>
      <c r="D84" s="9">
        <v>20.7729677419355</v>
      </c>
      <c r="E84" s="12">
        <f t="shared" si="78"/>
        <v>24.39</v>
      </c>
      <c r="F84" s="8" t="s">
        <v>109</v>
      </c>
      <c r="G84" s="6">
        <v>9</v>
      </c>
      <c r="H84" s="11">
        <f t="shared" si="60"/>
        <v>20.7729677419355</v>
      </c>
      <c r="I84" s="11">
        <f t="shared" si="61"/>
        <v>293.922967741935</v>
      </c>
      <c r="J84" s="11">
        <f t="shared" si="62"/>
        <v>0.216433444253079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0.248652123172151</v>
      </c>
      <c r="P84" s="11">
        <f t="shared" si="65"/>
        <v>0.0538166354389895</v>
      </c>
      <c r="Q84" s="15">
        <f t="shared" si="66"/>
        <v>0.010225160733408</v>
      </c>
      <c r="R84" s="11">
        <f t="shared" si="67"/>
        <v>0.0148697958333333</v>
      </c>
      <c r="S84" s="16">
        <f t="shared" si="68"/>
        <v>0.687646343501669</v>
      </c>
      <c r="T84" s="3">
        <v>0.01</v>
      </c>
      <c r="U84" s="17">
        <f t="shared" si="69"/>
        <v>0.00687646343501669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0.0259764634350167</v>
      </c>
      <c r="AR84" s="24">
        <f t="shared" si="74"/>
        <v>7.82620833333333</v>
      </c>
      <c r="AS84" s="1">
        <f t="shared" si="75"/>
        <v>0.19</v>
      </c>
      <c r="AT84" s="2">
        <f t="shared" si="76"/>
        <v>492.5</v>
      </c>
      <c r="AU84" s="1">
        <f t="shared" si="77"/>
        <v>127457.696940053</v>
      </c>
    </row>
    <row r="85" s="1" customFormat="1" ht="16.8" spans="1:47">
      <c r="A85" s="6"/>
      <c r="B85" s="6"/>
      <c r="C85" s="8">
        <v>9</v>
      </c>
      <c r="D85" s="9">
        <v>17.1849333333333</v>
      </c>
      <c r="E85" s="12">
        <f t="shared" si="78"/>
        <v>20.7729677419355</v>
      </c>
      <c r="F85" s="8" t="s">
        <v>109</v>
      </c>
      <c r="G85" s="6">
        <v>10</v>
      </c>
      <c r="H85" s="11">
        <f t="shared" si="60"/>
        <v>17.1849333333333</v>
      </c>
      <c r="I85" s="11">
        <f t="shared" si="61"/>
        <v>290.334933333333</v>
      </c>
      <c r="J85" s="11">
        <f t="shared" si="62"/>
        <v>0.143723440405601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0.273097571066495</v>
      </c>
      <c r="P85" s="11">
        <f t="shared" si="65"/>
        <v>0.0392505224800897</v>
      </c>
      <c r="Q85" s="15">
        <f t="shared" si="66"/>
        <v>0.00745759927121704</v>
      </c>
      <c r="R85" s="11">
        <f t="shared" si="67"/>
        <v>0.0148697958333333</v>
      </c>
      <c r="S85" s="16">
        <f t="shared" si="68"/>
        <v>0.501526675605021</v>
      </c>
      <c r="T85" s="3">
        <v>0.01</v>
      </c>
      <c r="U85" s="17">
        <f t="shared" si="69"/>
        <v>0.00501526675605021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0.0241152667560502</v>
      </c>
      <c r="AR85" s="24">
        <f t="shared" si="74"/>
        <v>7.82620833333333</v>
      </c>
      <c r="AS85" s="1">
        <f t="shared" si="75"/>
        <v>0.19</v>
      </c>
      <c r="AT85" s="2">
        <f t="shared" si="76"/>
        <v>492.5</v>
      </c>
      <c r="AU85" s="1">
        <f t="shared" si="77"/>
        <v>118325.436005188</v>
      </c>
    </row>
    <row r="86" s="1" customFormat="1" ht="16.8" spans="1:47">
      <c r="A86" s="6"/>
      <c r="B86" s="6"/>
      <c r="C86" s="8">
        <v>10</v>
      </c>
      <c r="D86" s="9">
        <v>8.01738709677419</v>
      </c>
      <c r="E86" s="12">
        <f t="shared" si="78"/>
        <v>17.1849333333333</v>
      </c>
      <c r="F86" s="8" t="s">
        <v>109</v>
      </c>
      <c r="G86" s="6">
        <v>11</v>
      </c>
      <c r="H86" s="11">
        <f t="shared" si="60"/>
        <v>8.01738709677419</v>
      </c>
      <c r="I86" s="11">
        <f t="shared" si="61"/>
        <v>281.167387096774</v>
      </c>
      <c r="J86" s="11">
        <f t="shared" si="62"/>
        <v>0.0481550750615615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0.222154696157085</v>
      </c>
      <c r="O86" s="11">
        <f t="shared" si="79"/>
        <v>0.0899544357626536</v>
      </c>
      <c r="P86" s="11">
        <f t="shared" si="65"/>
        <v>0.00433176260627099</v>
      </c>
      <c r="Q86" s="15">
        <f t="shared" si="66"/>
        <v>0.000823034895191489</v>
      </c>
      <c r="R86" s="11">
        <f t="shared" si="67"/>
        <v>0.0148697958333333</v>
      </c>
      <c r="S86" s="16">
        <f t="shared" si="68"/>
        <v>0.0553494415401797</v>
      </c>
      <c r="T86" s="3">
        <v>0.01</v>
      </c>
      <c r="U86" s="17">
        <f t="shared" si="69"/>
        <v>0.000553494415401797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0.0121534944154018</v>
      </c>
      <c r="AR86" s="24">
        <f t="shared" si="74"/>
        <v>7.82620833333333</v>
      </c>
      <c r="AS86" s="1">
        <f t="shared" si="75"/>
        <v>0.19</v>
      </c>
      <c r="AT86" s="2">
        <f t="shared" si="76"/>
        <v>492.5</v>
      </c>
      <c r="AU86" s="1">
        <f t="shared" si="77"/>
        <v>59633.0756046164</v>
      </c>
    </row>
    <row r="87" s="1" customFormat="1" ht="16.8" spans="1:48">
      <c r="A87" s="6"/>
      <c r="B87" s="6"/>
      <c r="C87" s="8">
        <v>11</v>
      </c>
      <c r="D87" s="9">
        <v>0.1061</v>
      </c>
      <c r="E87" s="12">
        <f t="shared" si="78"/>
        <v>8.01738709677419</v>
      </c>
      <c r="F87" s="8" t="s">
        <v>111</v>
      </c>
      <c r="G87" s="6">
        <v>12</v>
      </c>
      <c r="H87" s="11">
        <f t="shared" si="60"/>
        <v>0.1061</v>
      </c>
      <c r="I87" s="11">
        <f t="shared" si="61"/>
        <v>273.2561</v>
      </c>
      <c r="J87" s="11">
        <f t="shared" si="62"/>
        <v>0.0176692459816443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0.163884756489716</v>
      </c>
      <c r="P87" s="11">
        <f t="shared" si="65"/>
        <v>0.00289572007505867</v>
      </c>
      <c r="Q87" s="15">
        <f t="shared" si="66"/>
        <v>0.000550186814261147</v>
      </c>
      <c r="R87" s="11">
        <f t="shared" si="67"/>
        <v>0.0148697958333333</v>
      </c>
      <c r="S87" s="16">
        <f t="shared" si="68"/>
        <v>0.0370002937786008</v>
      </c>
      <c r="T87" s="3">
        <v>0.01</v>
      </c>
      <c r="U87" s="17">
        <f t="shared" si="69"/>
        <v>0.000370002937786008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0.011970002937786</v>
      </c>
      <c r="AR87" s="24">
        <f t="shared" si="74"/>
        <v>7.82620833333333</v>
      </c>
      <c r="AS87" s="1">
        <f t="shared" si="75"/>
        <v>0.19</v>
      </c>
      <c r="AT87" s="2">
        <f t="shared" si="76"/>
        <v>492.5</v>
      </c>
      <c r="AU87" s="1">
        <f t="shared" si="77"/>
        <v>58732.7451495665</v>
      </c>
      <c r="AV87" s="1">
        <f>SUM(AU76:AU87)</f>
        <v>1040156.22152012</v>
      </c>
    </row>
    <row r="88" s="1" customFormat="1" ht="16.8" spans="1:46">
      <c r="A88" s="6"/>
      <c r="B88" s="6"/>
      <c r="C88" s="8">
        <v>12</v>
      </c>
      <c r="D88" s="9">
        <v>-4.03193548387097</v>
      </c>
      <c r="E88" s="12">
        <f t="shared" si="78"/>
        <v>0.1061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-7.57722580645161</v>
      </c>
      <c r="E91" s="8"/>
      <c r="F91" s="8"/>
      <c r="G91" s="6">
        <v>1</v>
      </c>
      <c r="H91" s="11">
        <f t="shared" ref="H91:H102" si="80">E92</f>
        <v>-7.57722580645161</v>
      </c>
      <c r="I91" s="11">
        <f t="shared" ref="I91:I102" si="81">H91+273.15</f>
        <v>265.572774193548</v>
      </c>
      <c r="J91" s="11">
        <f t="shared" ref="J91:J102" si="82">EXP(($C$18*(I91-$C$16))/($C$19*I91*$C$16))</f>
        <v>0.00630244304288422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0.00047848147581577</v>
      </c>
      <c r="Q91" s="15">
        <f t="shared" ref="Q91:Q102" si="86">P91*$B$93</f>
        <v>6.22025918560501e-5</v>
      </c>
      <c r="R91" s="11">
        <f t="shared" ref="R91:R102" si="87">L91*$B$93</f>
        <v>0.0098696</v>
      </c>
      <c r="S91" s="16">
        <f t="shared" ref="S91:S102" si="88">Q91/R91</f>
        <v>0.00630244304288422</v>
      </c>
      <c r="T91" s="3">
        <v>0.01</v>
      </c>
      <c r="U91" s="17">
        <f t="shared" ref="U91:U102" si="89">S91*T91</f>
        <v>6.30244304288422e-5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0.0148630244304288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11.6666666666667</v>
      </c>
      <c r="AU91" s="1">
        <f t="shared" ref="AU91:AU102" si="96">AT91*10000*AS91*0.67*AR91*AQ91</f>
        <v>1146.64329459675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-6.30909677419355</v>
      </c>
      <c r="E92" s="12">
        <f t="shared" ref="E92:E103" si="97">D91</f>
        <v>-7.57722580645161</v>
      </c>
      <c r="F92" s="8" t="s">
        <v>109</v>
      </c>
      <c r="G92" s="6">
        <v>2</v>
      </c>
      <c r="H92" s="11">
        <f t="shared" si="80"/>
        <v>-6.30909677419355</v>
      </c>
      <c r="I92" s="11">
        <f t="shared" si="81"/>
        <v>266.840903225806</v>
      </c>
      <c r="J92" s="11">
        <f t="shared" si="82"/>
        <v>0.00750204383943724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0.151361518524184</v>
      </c>
      <c r="P92" s="11">
        <f t="shared" si="85"/>
        <v>0.00113552074757222</v>
      </c>
      <c r="Q92" s="15">
        <f t="shared" si="86"/>
        <v>0.000147617697184389</v>
      </c>
      <c r="R92" s="11">
        <f t="shared" si="87"/>
        <v>0.0098696</v>
      </c>
      <c r="S92" s="16">
        <f t="shared" si="88"/>
        <v>0.0149568064748712</v>
      </c>
      <c r="T92" s="3">
        <v>0.01</v>
      </c>
      <c r="U92" s="17">
        <f t="shared" si="89"/>
        <v>0.000149568064748712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0.0149495680647487</v>
      </c>
      <c r="AR92" s="24">
        <f t="shared" si="93"/>
        <v>7.592</v>
      </c>
      <c r="AS92" s="1">
        <f t="shared" si="94"/>
        <v>0.13</v>
      </c>
      <c r="AT92" s="2">
        <f t="shared" si="95"/>
        <v>11.6666666666667</v>
      </c>
      <c r="AU92" s="1">
        <f t="shared" si="96"/>
        <v>1153.31990866325</v>
      </c>
    </row>
    <row r="93" s="1" customFormat="1" ht="16.8" spans="1:47">
      <c r="A93" s="6" t="s">
        <v>72</v>
      </c>
      <c r="B93" s="6">
        <f>G7</f>
        <v>0.13</v>
      </c>
      <c r="C93" s="8">
        <v>2</v>
      </c>
      <c r="D93" s="9">
        <v>1.73289285714286</v>
      </c>
      <c r="E93" s="12">
        <f t="shared" si="97"/>
        <v>-6.30909677419355</v>
      </c>
      <c r="F93" s="8" t="s">
        <v>109</v>
      </c>
      <c r="G93" s="6">
        <v>3</v>
      </c>
      <c r="H93" s="11">
        <f t="shared" si="80"/>
        <v>1.73289285714286</v>
      </c>
      <c r="I93" s="11">
        <f t="shared" si="81"/>
        <v>274.882892857143</v>
      </c>
      <c r="J93" s="11">
        <f t="shared" si="82"/>
        <v>0.0218172994906359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0.226145997776612</v>
      </c>
      <c r="P93" s="11">
        <f t="shared" si="85"/>
        <v>0.00493389496210103</v>
      </c>
      <c r="Q93" s="15">
        <f t="shared" si="86"/>
        <v>0.000641406345073134</v>
      </c>
      <c r="R93" s="11">
        <f t="shared" si="87"/>
        <v>0.0098696</v>
      </c>
      <c r="S93" s="16">
        <f t="shared" si="88"/>
        <v>0.0649880790582327</v>
      </c>
      <c r="T93" s="3">
        <v>0.01</v>
      </c>
      <c r="U93" s="17">
        <f t="shared" si="89"/>
        <v>0.000649880790582327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0.0154498807905823</v>
      </c>
      <c r="AR93" s="24">
        <f t="shared" si="93"/>
        <v>7.592</v>
      </c>
      <c r="AS93" s="1">
        <f t="shared" si="94"/>
        <v>0.13</v>
      </c>
      <c r="AT93" s="2">
        <f t="shared" si="95"/>
        <v>11.6666666666667</v>
      </c>
      <c r="AU93" s="1">
        <f t="shared" si="96"/>
        <v>1191.91772130655</v>
      </c>
    </row>
    <row r="94" s="1" customFormat="1" ht="16.8" spans="1:47">
      <c r="A94" s="6"/>
      <c r="B94" s="6"/>
      <c r="C94" s="8">
        <v>3</v>
      </c>
      <c r="D94" s="9">
        <v>6.18025806451613</v>
      </c>
      <c r="E94" s="12">
        <f t="shared" si="97"/>
        <v>1.73289285714286</v>
      </c>
      <c r="F94" s="8" t="s">
        <v>109</v>
      </c>
      <c r="G94" s="6">
        <v>4</v>
      </c>
      <c r="H94" s="11">
        <f t="shared" si="80"/>
        <v>6.18025806451613</v>
      </c>
      <c r="I94" s="11">
        <f t="shared" si="81"/>
        <v>279.330258064516</v>
      </c>
      <c r="J94" s="11">
        <f t="shared" si="82"/>
        <v>0.0383467252588062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0.297132102814511</v>
      </c>
      <c r="P94" s="11">
        <f t="shared" si="85"/>
        <v>0.0113940431121994</v>
      </c>
      <c r="Q94" s="15">
        <f t="shared" si="86"/>
        <v>0.00148122560458592</v>
      </c>
      <c r="R94" s="11">
        <f t="shared" si="87"/>
        <v>0.0098696</v>
      </c>
      <c r="S94" s="16">
        <f t="shared" si="88"/>
        <v>0.150079598422015</v>
      </c>
      <c r="T94" s="3">
        <v>0.01</v>
      </c>
      <c r="U94" s="17">
        <f t="shared" si="89"/>
        <v>0.00150079598422015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0.0163007959842201</v>
      </c>
      <c r="AR94" s="24">
        <f t="shared" si="93"/>
        <v>7.592</v>
      </c>
      <c r="AS94" s="1">
        <f t="shared" si="94"/>
        <v>0.13</v>
      </c>
      <c r="AT94" s="2">
        <f t="shared" si="95"/>
        <v>11.6666666666667</v>
      </c>
      <c r="AU94" s="1">
        <f t="shared" si="96"/>
        <v>1257.56359342513</v>
      </c>
    </row>
    <row r="95" s="1" customFormat="1" ht="16.8" spans="1:47">
      <c r="A95" s="6"/>
      <c r="B95" s="6"/>
      <c r="C95" s="8">
        <v>4</v>
      </c>
      <c r="D95" s="9">
        <v>9.23393333333333</v>
      </c>
      <c r="E95" s="12">
        <f t="shared" si="97"/>
        <v>6.18025806451613</v>
      </c>
      <c r="F95" s="8" t="s">
        <v>109</v>
      </c>
      <c r="G95" s="6">
        <v>5</v>
      </c>
      <c r="H95" s="11">
        <f t="shared" si="80"/>
        <v>9.23393333333333</v>
      </c>
      <c r="I95" s="11">
        <f t="shared" si="81"/>
        <v>282.383933333333</v>
      </c>
      <c r="J95" s="11">
        <f t="shared" si="82"/>
        <v>0.0559029105062345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0.271451156717196</v>
      </c>
      <c r="O95" s="11">
        <f t="shared" si="98"/>
        <v>0.0902069029851156</v>
      </c>
      <c r="P95" s="11">
        <f t="shared" si="85"/>
        <v>0.00504282842462149</v>
      </c>
      <c r="Q95" s="15">
        <f t="shared" si="86"/>
        <v>0.000655567695200794</v>
      </c>
      <c r="R95" s="11">
        <f t="shared" si="87"/>
        <v>0.0098696</v>
      </c>
      <c r="S95" s="16">
        <f t="shared" si="88"/>
        <v>0.0664229244549722</v>
      </c>
      <c r="T95" s="3">
        <v>0.01</v>
      </c>
      <c r="U95" s="17">
        <f t="shared" si="89"/>
        <v>0.000664229244549722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0.0154642292445497</v>
      </c>
      <c r="AR95" s="24">
        <f t="shared" si="93"/>
        <v>7.592</v>
      </c>
      <c r="AS95" s="1">
        <f t="shared" si="94"/>
        <v>0.13</v>
      </c>
      <c r="AT95" s="2">
        <f t="shared" si="95"/>
        <v>11.6666666666667</v>
      </c>
      <c r="AU95" s="1">
        <f t="shared" si="96"/>
        <v>1193.02466684153</v>
      </c>
    </row>
    <row r="96" s="1" customFormat="1" ht="16.8" spans="1:47">
      <c r="A96" s="6"/>
      <c r="B96" s="6"/>
      <c r="C96" s="8">
        <v>5</v>
      </c>
      <c r="D96" s="9">
        <v>16.317935483871</v>
      </c>
      <c r="E96" s="12">
        <f t="shared" si="97"/>
        <v>9.23393333333333</v>
      </c>
      <c r="F96" s="8" t="s">
        <v>111</v>
      </c>
      <c r="G96" s="6">
        <v>6</v>
      </c>
      <c r="H96" s="11">
        <f t="shared" si="80"/>
        <v>16.317935483871</v>
      </c>
      <c r="I96" s="11">
        <f t="shared" si="81"/>
        <v>289.467935483871</v>
      </c>
      <c r="J96" s="11">
        <f t="shared" si="82"/>
        <v>0.129988317480556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0.161084074560494</v>
      </c>
      <c r="P96" s="11">
        <f t="shared" si="85"/>
        <v>0.0209390478250311</v>
      </c>
      <c r="Q96" s="15">
        <f t="shared" si="86"/>
        <v>0.00272207621725404</v>
      </c>
      <c r="R96" s="11">
        <f t="shared" si="87"/>
        <v>0.0098696</v>
      </c>
      <c r="S96" s="16">
        <f t="shared" si="88"/>
        <v>0.275804107284393</v>
      </c>
      <c r="T96" s="3">
        <v>0.01</v>
      </c>
      <c r="U96" s="17">
        <f t="shared" si="89"/>
        <v>0.00275804107284393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0.0298580410728439</v>
      </c>
      <c r="AR96" s="24">
        <f t="shared" si="93"/>
        <v>7.592</v>
      </c>
      <c r="AS96" s="1">
        <f t="shared" si="94"/>
        <v>0.13</v>
      </c>
      <c r="AT96" s="2">
        <f t="shared" si="95"/>
        <v>11.6666666666667</v>
      </c>
      <c r="AU96" s="1">
        <f t="shared" si="96"/>
        <v>2303.46944164869</v>
      </c>
    </row>
    <row r="97" s="1" customFormat="1" ht="16.8" spans="1:47">
      <c r="A97" s="6"/>
      <c r="B97" s="6"/>
      <c r="C97" s="8">
        <v>6</v>
      </c>
      <c r="D97" s="9">
        <v>20.9228666666667</v>
      </c>
      <c r="E97" s="12">
        <f t="shared" si="97"/>
        <v>16.317935483871</v>
      </c>
      <c r="F97" s="8" t="s">
        <v>109</v>
      </c>
      <c r="G97" s="6">
        <v>7</v>
      </c>
      <c r="H97" s="11">
        <f t="shared" si="80"/>
        <v>20.9228666666667</v>
      </c>
      <c r="I97" s="11">
        <f t="shared" si="81"/>
        <v>294.072866666667</v>
      </c>
      <c r="J97" s="11">
        <f t="shared" si="82"/>
        <v>0.220119161996024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0.216065026735463</v>
      </c>
      <c r="P97" s="11">
        <f t="shared" si="85"/>
        <v>0.0475600526216586</v>
      </c>
      <c r="Q97" s="15">
        <f t="shared" si="86"/>
        <v>0.00618280684081562</v>
      </c>
      <c r="R97" s="11">
        <f t="shared" si="87"/>
        <v>0.0098696</v>
      </c>
      <c r="S97" s="16">
        <f t="shared" si="88"/>
        <v>0.626449586692026</v>
      </c>
      <c r="T97" s="3">
        <v>0.01</v>
      </c>
      <c r="U97" s="17">
        <f t="shared" si="89"/>
        <v>0.00626449586692026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0.0333644958669203</v>
      </c>
      <c r="AR97" s="24">
        <f t="shared" si="93"/>
        <v>7.592</v>
      </c>
      <c r="AS97" s="1">
        <f t="shared" si="94"/>
        <v>0.13</v>
      </c>
      <c r="AT97" s="2">
        <f t="shared" si="95"/>
        <v>11.6666666666667</v>
      </c>
      <c r="AU97" s="1">
        <f t="shared" si="96"/>
        <v>2573.98321872375</v>
      </c>
    </row>
    <row r="98" s="1" customFormat="1" ht="16.8" spans="1:47">
      <c r="A98" s="6"/>
      <c r="B98" s="6"/>
      <c r="C98" s="8">
        <v>7</v>
      </c>
      <c r="D98" s="9">
        <v>24.39</v>
      </c>
      <c r="E98" s="12">
        <f t="shared" si="97"/>
        <v>20.9228666666667</v>
      </c>
      <c r="F98" s="8" t="s">
        <v>109</v>
      </c>
      <c r="G98" s="6">
        <v>8</v>
      </c>
      <c r="H98" s="11">
        <f t="shared" si="80"/>
        <v>24.39</v>
      </c>
      <c r="I98" s="11">
        <f t="shared" si="81"/>
        <v>297.54</v>
      </c>
      <c r="J98" s="11">
        <f t="shared" si="82"/>
        <v>0.323756005357015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0.244424974113804</v>
      </c>
      <c r="P98" s="11">
        <f t="shared" si="85"/>
        <v>0.0791340532285771</v>
      </c>
      <c r="Q98" s="15">
        <f t="shared" si="86"/>
        <v>0.010287426919715</v>
      </c>
      <c r="R98" s="11">
        <f t="shared" si="87"/>
        <v>0.0098696</v>
      </c>
      <c r="S98" s="16">
        <f t="shared" si="88"/>
        <v>1.04233473694122</v>
      </c>
      <c r="T98" s="3">
        <v>0.01</v>
      </c>
      <c r="U98" s="17">
        <f t="shared" si="89"/>
        <v>0.0104233473694122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0.0375233473694122</v>
      </c>
      <c r="AR98" s="24">
        <f t="shared" si="93"/>
        <v>7.592</v>
      </c>
      <c r="AS98" s="1">
        <f t="shared" si="94"/>
        <v>0.13</v>
      </c>
      <c r="AT98" s="2">
        <f t="shared" si="95"/>
        <v>11.6666666666667</v>
      </c>
      <c r="AU98" s="1">
        <f t="shared" si="96"/>
        <v>2894.82768822439</v>
      </c>
    </row>
    <row r="99" s="1" customFormat="1" ht="16.8" spans="1:47">
      <c r="A99" s="6"/>
      <c r="B99" s="6"/>
      <c r="C99" s="8">
        <v>8</v>
      </c>
      <c r="D99" s="9">
        <v>20.7729677419355</v>
      </c>
      <c r="E99" s="12">
        <f t="shared" si="97"/>
        <v>24.39</v>
      </c>
      <c r="F99" s="8" t="s">
        <v>109</v>
      </c>
      <c r="G99" s="6">
        <v>9</v>
      </c>
      <c r="H99" s="11">
        <f t="shared" si="80"/>
        <v>20.7729677419355</v>
      </c>
      <c r="I99" s="11">
        <f t="shared" si="81"/>
        <v>293.922967741935</v>
      </c>
      <c r="J99" s="11">
        <f t="shared" si="82"/>
        <v>0.216433444253079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0.241210920885227</v>
      </c>
      <c r="P99" s="11">
        <f t="shared" si="85"/>
        <v>0.0522061103986466</v>
      </c>
      <c r="Q99" s="15">
        <f t="shared" si="86"/>
        <v>0.00678679435182406</v>
      </c>
      <c r="R99" s="11">
        <f t="shared" si="87"/>
        <v>0.0098696</v>
      </c>
      <c r="S99" s="16">
        <f t="shared" si="88"/>
        <v>0.687646343501668</v>
      </c>
      <c r="T99" s="3">
        <v>0.01</v>
      </c>
      <c r="U99" s="17">
        <f t="shared" si="89"/>
        <v>0.00687646343501668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0.0339764634350167</v>
      </c>
      <c r="AR99" s="24">
        <f t="shared" si="93"/>
        <v>7.592</v>
      </c>
      <c r="AS99" s="1">
        <f t="shared" si="94"/>
        <v>0.13</v>
      </c>
      <c r="AT99" s="2">
        <f t="shared" si="95"/>
        <v>11.6666666666667</v>
      </c>
      <c r="AU99" s="1">
        <f t="shared" si="96"/>
        <v>2621.19490916758</v>
      </c>
    </row>
    <row r="100" s="1" customFormat="1" ht="16.8" spans="1:47">
      <c r="A100" s="6"/>
      <c r="B100" s="6"/>
      <c r="C100" s="8">
        <v>9</v>
      </c>
      <c r="D100" s="9">
        <v>17.1849333333333</v>
      </c>
      <c r="E100" s="12">
        <f t="shared" si="97"/>
        <v>20.7729677419355</v>
      </c>
      <c r="F100" s="8" t="s">
        <v>109</v>
      </c>
      <c r="G100" s="6">
        <v>10</v>
      </c>
      <c r="H100" s="11">
        <f t="shared" si="80"/>
        <v>17.1849333333333</v>
      </c>
      <c r="I100" s="11">
        <f t="shared" si="81"/>
        <v>290.334933333333</v>
      </c>
      <c r="J100" s="11">
        <f t="shared" si="82"/>
        <v>0.143723440405601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0.264924810486581</v>
      </c>
      <c r="P100" s="11">
        <f t="shared" si="85"/>
        <v>0.0380759052119331</v>
      </c>
      <c r="Q100" s="15">
        <f t="shared" si="86"/>
        <v>0.00494986767755131</v>
      </c>
      <c r="R100" s="11">
        <f t="shared" si="87"/>
        <v>0.0098696</v>
      </c>
      <c r="S100" s="16">
        <f t="shared" si="88"/>
        <v>0.50152667560502</v>
      </c>
      <c r="T100" s="3">
        <v>0.01</v>
      </c>
      <c r="U100" s="17">
        <f t="shared" si="89"/>
        <v>0.0050152667560502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0.0321152667560502</v>
      </c>
      <c r="AR100" s="24">
        <f t="shared" si="93"/>
        <v>7.592</v>
      </c>
      <c r="AS100" s="1">
        <f t="shared" si="94"/>
        <v>0.13</v>
      </c>
      <c r="AT100" s="2">
        <f t="shared" si="95"/>
        <v>11.6666666666667</v>
      </c>
      <c r="AU100" s="1">
        <f t="shared" si="96"/>
        <v>2477.60847412859</v>
      </c>
    </row>
    <row r="101" s="1" customFormat="1" ht="16.8" spans="1:47">
      <c r="A101" s="6"/>
      <c r="B101" s="6"/>
      <c r="C101" s="8">
        <v>10</v>
      </c>
      <c r="D101" s="9">
        <v>8.01738709677419</v>
      </c>
      <c r="E101" s="12">
        <f t="shared" si="97"/>
        <v>17.1849333333333</v>
      </c>
      <c r="F101" s="8" t="s">
        <v>109</v>
      </c>
      <c r="G101" s="6">
        <v>11</v>
      </c>
      <c r="H101" s="11">
        <f t="shared" si="80"/>
        <v>8.01738709677419</v>
      </c>
      <c r="I101" s="11">
        <f t="shared" si="81"/>
        <v>281.167387096774</v>
      </c>
      <c r="J101" s="11">
        <f t="shared" si="82"/>
        <v>0.0481550750615615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0.215506460010915</v>
      </c>
      <c r="O101" s="11">
        <f t="shared" si="98"/>
        <v>0.0872624452637323</v>
      </c>
      <c r="P101" s="11">
        <f t="shared" si="85"/>
        <v>0.00420212960173043</v>
      </c>
      <c r="Q101" s="15">
        <f t="shared" si="86"/>
        <v>0.000546276848224956</v>
      </c>
      <c r="R101" s="11">
        <f t="shared" si="87"/>
        <v>0.0098696</v>
      </c>
      <c r="S101" s="16">
        <f t="shared" si="88"/>
        <v>0.0553494415401796</v>
      </c>
      <c r="T101" s="3">
        <v>0.01</v>
      </c>
      <c r="U101" s="17">
        <f t="shared" si="89"/>
        <v>0.000553494415401796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0.0153534944154018</v>
      </c>
      <c r="AR101" s="24">
        <f t="shared" si="93"/>
        <v>7.592</v>
      </c>
      <c r="AS101" s="1">
        <f t="shared" si="94"/>
        <v>0.13</v>
      </c>
      <c r="AT101" s="2">
        <f t="shared" si="95"/>
        <v>11.6666666666667</v>
      </c>
      <c r="AU101" s="1">
        <f t="shared" si="96"/>
        <v>1184.48176563625</v>
      </c>
    </row>
    <row r="102" s="1" customFormat="1" ht="16.8" spans="1:48">
      <c r="A102" s="6"/>
      <c r="B102" s="6"/>
      <c r="C102" s="8">
        <v>11</v>
      </c>
      <c r="D102" s="9">
        <v>0.1061</v>
      </c>
      <c r="E102" s="12">
        <f t="shared" si="97"/>
        <v>8.01738709677419</v>
      </c>
      <c r="F102" s="8" t="s">
        <v>111</v>
      </c>
      <c r="G102" s="6">
        <v>12</v>
      </c>
      <c r="H102" s="11">
        <f t="shared" si="80"/>
        <v>0.1061</v>
      </c>
      <c r="I102" s="11">
        <f t="shared" si="81"/>
        <v>273.2561</v>
      </c>
      <c r="J102" s="11">
        <f t="shared" si="82"/>
        <v>0.0176692459816443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0.158980315662002</v>
      </c>
      <c r="P102" s="11">
        <f t="shared" si="85"/>
        <v>0.00280906230367137</v>
      </c>
      <c r="Q102" s="15">
        <f t="shared" si="86"/>
        <v>0.000365178099477278</v>
      </c>
      <c r="R102" s="11">
        <f t="shared" si="87"/>
        <v>0.0098696</v>
      </c>
      <c r="S102" s="16">
        <f t="shared" si="88"/>
        <v>0.0370002937786008</v>
      </c>
      <c r="T102" s="3">
        <v>0.01</v>
      </c>
      <c r="U102" s="17">
        <f t="shared" si="89"/>
        <v>0.000370002937786008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0.015170002937786</v>
      </c>
      <c r="AR102" s="24">
        <f t="shared" si="93"/>
        <v>7.592</v>
      </c>
      <c r="AS102" s="1">
        <f t="shared" si="94"/>
        <v>0.13</v>
      </c>
      <c r="AT102" s="2">
        <f t="shared" si="95"/>
        <v>11.6666666666667</v>
      </c>
      <c r="AU102" s="1">
        <f t="shared" si="96"/>
        <v>1170.32588010914</v>
      </c>
      <c r="AV102" s="1">
        <f>SUM(AU91:AU102)</f>
        <v>21168.3605624716</v>
      </c>
    </row>
    <row r="103" s="1" customFormat="1" ht="16.8" spans="1:46">
      <c r="A103" s="6"/>
      <c r="B103" s="6"/>
      <c r="C103" s="8">
        <v>12</v>
      </c>
      <c r="D103" s="9">
        <v>-4.03193548387097</v>
      </c>
      <c r="E103" s="12">
        <f t="shared" si="97"/>
        <v>0.1061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134.758</v>
      </c>
      <c r="C107" s="8" t="s">
        <v>108</v>
      </c>
      <c r="D107" s="9">
        <v>-7.57722580645161</v>
      </c>
      <c r="E107" s="8"/>
      <c r="F107" s="8"/>
      <c r="G107" s="6">
        <v>1</v>
      </c>
      <c r="H107" s="11">
        <f t="shared" ref="H107:H118" si="99">E108</f>
        <v>-7.57722580645161</v>
      </c>
      <c r="I107" s="11">
        <f t="shared" ref="I107:I118" si="100">H107+273.15</f>
        <v>265.572774193548</v>
      </c>
      <c r="J107" s="11">
        <f t="shared" ref="J107:J118" si="101">EXP(($C$18*(I107-$C$16))/($C$19*I107*$C$16))</f>
        <v>0.00630244304288422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0.0191093539403923</v>
      </c>
      <c r="Q107" s="15">
        <f t="shared" ref="Q107:Q118" si="105">P107*$B$109</f>
        <v>0.00554171264271377</v>
      </c>
      <c r="R107" s="11">
        <f t="shared" ref="R107:R118" si="106">L107*$B$109</f>
        <v>0.87929595</v>
      </c>
      <c r="S107" s="16">
        <f t="shared" ref="S107:S118" si="107">Q107/R107</f>
        <v>0.00630244304288421</v>
      </c>
      <c r="T107" s="3">
        <v>0.27</v>
      </c>
      <c r="U107" s="17">
        <f t="shared" ref="U107:U118" si="108">S107*T107</f>
        <v>0.00170165962157874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0.226730632464473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14.1666666666667</v>
      </c>
      <c r="AF107" s="1">
        <f t="shared" ref="AF107:AF118" si="113">AE107*10000*AC107*AB107</f>
        <v>360704.188669448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-6.30909677419355</v>
      </c>
      <c r="E108" s="12">
        <f t="shared" ref="E108:E119" si="114">D107</f>
        <v>-7.57722580645161</v>
      </c>
      <c r="F108" s="8" t="s">
        <v>109</v>
      </c>
      <c r="G108" s="6">
        <v>2</v>
      </c>
      <c r="H108" s="11">
        <f t="shared" si="99"/>
        <v>-6.30909677419355</v>
      </c>
      <c r="I108" s="11">
        <f t="shared" si="100"/>
        <v>266.840903225806</v>
      </c>
      <c r="J108" s="11">
        <f t="shared" si="101"/>
        <v>0.00750204383943724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6.04500064605961</v>
      </c>
      <c r="P108" s="11">
        <f t="shared" si="104"/>
        <v>0.0453498598561656</v>
      </c>
      <c r="Q108" s="15">
        <f t="shared" si="105"/>
        <v>0.013151459358288</v>
      </c>
      <c r="R108" s="11">
        <f t="shared" si="106"/>
        <v>0.87929595</v>
      </c>
      <c r="S108" s="16">
        <f t="shared" si="107"/>
        <v>0.0149568064748712</v>
      </c>
      <c r="T108" s="3">
        <v>0.27</v>
      </c>
      <c r="U108" s="17">
        <f t="shared" si="108"/>
        <v>0.00403833774821522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0.227184649024478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14.1666666666667</v>
      </c>
      <c r="AF108" s="1">
        <f t="shared" si="113"/>
        <v>361426.480461868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1.73289285714286</v>
      </c>
      <c r="E109" s="12">
        <f t="shared" si="114"/>
        <v>-6.30909677419355</v>
      </c>
      <c r="F109" s="8" t="s">
        <v>109</v>
      </c>
      <c r="G109" s="6">
        <v>3</v>
      </c>
      <c r="H109" s="11">
        <f t="shared" si="99"/>
        <v>1.73289285714286</v>
      </c>
      <c r="I109" s="11">
        <f t="shared" si="100"/>
        <v>274.882892857143</v>
      </c>
      <c r="J109" s="11">
        <f t="shared" si="101"/>
        <v>0.0218172994906359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9.03170578620344</v>
      </c>
      <c r="P109" s="11">
        <f t="shared" si="104"/>
        <v>0.19704743004891</v>
      </c>
      <c r="Q109" s="15">
        <f t="shared" si="105"/>
        <v>0.0571437547141838</v>
      </c>
      <c r="R109" s="11">
        <f t="shared" si="106"/>
        <v>0.87929595</v>
      </c>
      <c r="S109" s="16">
        <f t="shared" si="107"/>
        <v>0.0649880790582327</v>
      </c>
      <c r="T109" s="3">
        <v>0.27</v>
      </c>
      <c r="U109" s="17">
        <f t="shared" si="108"/>
        <v>0.0175467813457228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0.229809339615474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14.1666666666667</v>
      </c>
      <c r="AF109" s="1">
        <f t="shared" si="113"/>
        <v>365602.082496065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6.18025806451613</v>
      </c>
      <c r="E110" s="12">
        <f t="shared" si="114"/>
        <v>1.73289285714286</v>
      </c>
      <c r="F110" s="8" t="s">
        <v>109</v>
      </c>
      <c r="G110" s="6">
        <v>4</v>
      </c>
      <c r="H110" s="11">
        <f t="shared" si="99"/>
        <v>6.18025806451613</v>
      </c>
      <c r="I110" s="11">
        <f t="shared" si="100"/>
        <v>279.330258064516</v>
      </c>
      <c r="J110" s="11">
        <f t="shared" si="101"/>
        <v>0.0383467252588062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11.8667133561545</v>
      </c>
      <c r="P110" s="11">
        <f t="shared" si="104"/>
        <v>0.455049596793464</v>
      </c>
      <c r="Q110" s="15">
        <f t="shared" si="105"/>
        <v>0.131964383070105</v>
      </c>
      <c r="R110" s="11">
        <f t="shared" si="106"/>
        <v>0.87929595</v>
      </c>
      <c r="S110" s="16">
        <f t="shared" si="107"/>
        <v>0.150079598422015</v>
      </c>
      <c r="T110" s="3">
        <v>0.27</v>
      </c>
      <c r="U110" s="17">
        <f t="shared" si="108"/>
        <v>0.0405214915739442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0.234273325812817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14.1666666666667</v>
      </c>
      <c r="AF110" s="1">
        <f t="shared" si="113"/>
        <v>372703.807137514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9.23393333333333</v>
      </c>
      <c r="E111" s="12">
        <f t="shared" si="114"/>
        <v>6.18025806451613</v>
      </c>
      <c r="F111" s="8" t="s">
        <v>109</v>
      </c>
      <c r="G111" s="6">
        <v>5</v>
      </c>
      <c r="H111" s="11">
        <f t="shared" si="99"/>
        <v>9.23393333333333</v>
      </c>
      <c r="I111" s="11">
        <f t="shared" si="100"/>
        <v>282.383933333333</v>
      </c>
      <c r="J111" s="11">
        <f t="shared" si="101"/>
        <v>0.0559029105062345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10.841080571393</v>
      </c>
      <c r="O111" s="11">
        <f t="shared" si="115"/>
        <v>3.60263818796805</v>
      </c>
      <c r="P111" s="11">
        <f t="shared" si="104"/>
        <v>0.201397960208321</v>
      </c>
      <c r="Q111" s="15">
        <f t="shared" si="105"/>
        <v>0.058405408460413</v>
      </c>
      <c r="R111" s="11">
        <f t="shared" si="106"/>
        <v>0.87929595</v>
      </c>
      <c r="S111" s="16">
        <f t="shared" si="107"/>
        <v>0.0664229244549722</v>
      </c>
      <c r="T111" s="3">
        <v>0.27</v>
      </c>
      <c r="U111" s="17">
        <f t="shared" si="108"/>
        <v>0.0179341896028425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0.229884613039832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14.1666666666667</v>
      </c>
      <c r="AF111" s="1">
        <f t="shared" si="113"/>
        <v>365721.834464144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16.317935483871</v>
      </c>
      <c r="E112" s="12">
        <f t="shared" si="114"/>
        <v>9.23393333333333</v>
      </c>
      <c r="F112" s="8" t="s">
        <v>111</v>
      </c>
      <c r="G112" s="6">
        <v>6</v>
      </c>
      <c r="H112" s="11">
        <f t="shared" si="99"/>
        <v>16.317935483871</v>
      </c>
      <c r="I112" s="11">
        <f t="shared" si="100"/>
        <v>289.467935483871</v>
      </c>
      <c r="J112" s="11">
        <f t="shared" si="101"/>
        <v>0.129988317480556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6.43329522775973</v>
      </c>
      <c r="P112" s="11">
        <f t="shared" si="104"/>
        <v>0.83625322251218</v>
      </c>
      <c r="Q112" s="15">
        <f t="shared" si="105"/>
        <v>0.242513434528532</v>
      </c>
      <c r="R112" s="11">
        <f t="shared" si="106"/>
        <v>0.87929595</v>
      </c>
      <c r="S112" s="16">
        <f t="shared" si="107"/>
        <v>0.275804107284393</v>
      </c>
      <c r="T112" s="3">
        <v>0.27</v>
      </c>
      <c r="U112" s="17">
        <f t="shared" si="108"/>
        <v>0.074467108966786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0.289668959272247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14.1666666666667</v>
      </c>
      <c r="AF112" s="1">
        <f t="shared" si="113"/>
        <v>460832.335716221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20.9228666666667</v>
      </c>
      <c r="E113" s="12">
        <f t="shared" si="114"/>
        <v>16.317935483871</v>
      </c>
      <c r="F113" s="8" t="s">
        <v>109</v>
      </c>
      <c r="G113" s="6">
        <v>7</v>
      </c>
      <c r="H113" s="11">
        <f t="shared" si="99"/>
        <v>20.9228666666667</v>
      </c>
      <c r="I113" s="11">
        <f t="shared" si="100"/>
        <v>294.072866666667</v>
      </c>
      <c r="J113" s="11">
        <f t="shared" si="101"/>
        <v>0.220119161996024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8.62909700524755</v>
      </c>
      <c r="P113" s="11">
        <f t="shared" si="104"/>
        <v>1.89942960157749</v>
      </c>
      <c r="Q113" s="15">
        <f t="shared" si="105"/>
        <v>0.550834584457473</v>
      </c>
      <c r="R113" s="11">
        <f t="shared" si="106"/>
        <v>0.87929595</v>
      </c>
      <c r="S113" s="16">
        <f t="shared" si="107"/>
        <v>0.626449586692026</v>
      </c>
      <c r="T113" s="3">
        <v>0.27</v>
      </c>
      <c r="U113" s="17">
        <f t="shared" si="108"/>
        <v>0.169141388406847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0.30806417176745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14.1666666666667</v>
      </c>
      <c r="AF113" s="1">
        <f t="shared" si="113"/>
        <v>490097.151530309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24.39</v>
      </c>
      <c r="E114" s="12">
        <f t="shared" si="114"/>
        <v>20.9228666666667</v>
      </c>
      <c r="F114" s="8" t="s">
        <v>109</v>
      </c>
      <c r="G114" s="6">
        <v>8</v>
      </c>
      <c r="H114" s="11">
        <f t="shared" si="99"/>
        <v>24.39</v>
      </c>
      <c r="I114" s="11">
        <f t="shared" si="100"/>
        <v>297.54</v>
      </c>
      <c r="J114" s="11">
        <f t="shared" si="101"/>
        <v>0.323756005357015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9.76172240367006</v>
      </c>
      <c r="P114" s="11">
        <f t="shared" si="104"/>
        <v>3.1604162508163</v>
      </c>
      <c r="Q114" s="15">
        <f t="shared" si="105"/>
        <v>0.916520712736727</v>
      </c>
      <c r="R114" s="11">
        <f t="shared" si="106"/>
        <v>0.87929595</v>
      </c>
      <c r="S114" s="16">
        <f t="shared" si="107"/>
        <v>1.04233473694122</v>
      </c>
      <c r="T114" s="3">
        <v>0.27</v>
      </c>
      <c r="U114" s="17">
        <f t="shared" si="108"/>
        <v>0.281430378974128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0.329881922634673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14.1666666666667</v>
      </c>
      <c r="AF114" s="1">
        <f t="shared" si="113"/>
        <v>524806.859872815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20.7729677419355</v>
      </c>
      <c r="E115" s="12">
        <f t="shared" si="114"/>
        <v>24.39</v>
      </c>
      <c r="F115" s="8" t="s">
        <v>109</v>
      </c>
      <c r="G115" s="6">
        <v>9</v>
      </c>
      <c r="H115" s="11">
        <f t="shared" si="99"/>
        <v>20.7729677419355</v>
      </c>
      <c r="I115" s="11">
        <f t="shared" si="100"/>
        <v>293.922967741935</v>
      </c>
      <c r="J115" s="11">
        <f t="shared" si="101"/>
        <v>0.216433444253079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9.63336115285376</v>
      </c>
      <c r="P115" s="11">
        <f t="shared" si="104"/>
        <v>2.08498153404595</v>
      </c>
      <c r="Q115" s="15">
        <f t="shared" si="105"/>
        <v>0.604644644873326</v>
      </c>
      <c r="R115" s="11">
        <f t="shared" si="106"/>
        <v>0.87929595</v>
      </c>
      <c r="S115" s="16">
        <f t="shared" si="107"/>
        <v>0.687646343501668</v>
      </c>
      <c r="T115" s="3">
        <v>0.27</v>
      </c>
      <c r="U115" s="17">
        <f t="shared" si="108"/>
        <v>0.18566451274545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0.311274614826441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14.1666666666667</v>
      </c>
      <c r="AF115" s="1">
        <f t="shared" si="113"/>
        <v>495204.623098114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17.1849333333333</v>
      </c>
      <c r="E116" s="12">
        <f t="shared" si="114"/>
        <v>20.7729677419355</v>
      </c>
      <c r="F116" s="8" t="s">
        <v>109</v>
      </c>
      <c r="G116" s="6">
        <v>10</v>
      </c>
      <c r="H116" s="11">
        <f t="shared" si="99"/>
        <v>17.1849333333333</v>
      </c>
      <c r="I116" s="11">
        <f t="shared" si="100"/>
        <v>290.334933333333</v>
      </c>
      <c r="J116" s="11">
        <f t="shared" si="101"/>
        <v>0.143723440405601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10.5804346188078</v>
      </c>
      <c r="P116" s="11">
        <f t="shared" si="104"/>
        <v>1.52065646440158</v>
      </c>
      <c r="Q116" s="15">
        <f t="shared" si="105"/>
        <v>0.440990374676458</v>
      </c>
      <c r="R116" s="11">
        <f t="shared" si="106"/>
        <v>0.87929595</v>
      </c>
      <c r="S116" s="16">
        <f t="shared" si="107"/>
        <v>0.50152667560502</v>
      </c>
      <c r="T116" s="3">
        <v>0.27</v>
      </c>
      <c r="U116" s="17">
        <f t="shared" si="108"/>
        <v>0.135412202413355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0.252710590928915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14.1666666666667</v>
      </c>
      <c r="AF116" s="1">
        <f t="shared" si="113"/>
        <v>402035.52417415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8.01738709677419</v>
      </c>
      <c r="E117" s="12">
        <f t="shared" si="114"/>
        <v>17.1849333333333</v>
      </c>
      <c r="F117" s="8" t="s">
        <v>109</v>
      </c>
      <c r="G117" s="6">
        <v>11</v>
      </c>
      <c r="H117" s="11">
        <f t="shared" si="99"/>
        <v>8.01738709677419</v>
      </c>
      <c r="I117" s="11">
        <f t="shared" si="100"/>
        <v>281.167387096774</v>
      </c>
      <c r="J117" s="11">
        <f t="shared" si="101"/>
        <v>0.0481550750615615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8.60678924668592</v>
      </c>
      <c r="O117" s="11">
        <f t="shared" si="115"/>
        <v>3.48504390772031</v>
      </c>
      <c r="P117" s="11">
        <f t="shared" si="104"/>
        <v>0.167822550969109</v>
      </c>
      <c r="Q117" s="15">
        <f t="shared" si="105"/>
        <v>0.0486685397810417</v>
      </c>
      <c r="R117" s="11">
        <f t="shared" si="106"/>
        <v>0.87929595</v>
      </c>
      <c r="S117" s="16">
        <f t="shared" si="107"/>
        <v>0.0553494415401796</v>
      </c>
      <c r="T117" s="3">
        <v>0.27</v>
      </c>
      <c r="U117" s="17">
        <f t="shared" si="108"/>
        <v>0.0149443492158485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0.229303687052639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14.1666666666667</v>
      </c>
      <c r="AF117" s="1">
        <f t="shared" si="113"/>
        <v>364797.643345327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0.1061</v>
      </c>
      <c r="E118" s="12">
        <f t="shared" si="114"/>
        <v>8.01738709677419</v>
      </c>
      <c r="F118" s="8" t="s">
        <v>111</v>
      </c>
      <c r="G118" s="6">
        <v>12</v>
      </c>
      <c r="H118" s="11">
        <f t="shared" si="99"/>
        <v>0.1061</v>
      </c>
      <c r="I118" s="11">
        <f t="shared" si="100"/>
        <v>273.2561</v>
      </c>
      <c r="J118" s="11">
        <f t="shared" si="101"/>
        <v>0.0176692459816443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6.3492763567512</v>
      </c>
      <c r="P118" s="11">
        <f t="shared" si="104"/>
        <v>0.112186925752875</v>
      </c>
      <c r="Q118" s="15">
        <f t="shared" si="105"/>
        <v>0.0325342084683338</v>
      </c>
      <c r="R118" s="11">
        <f t="shared" si="106"/>
        <v>0.87929595</v>
      </c>
      <c r="S118" s="16">
        <f t="shared" si="107"/>
        <v>0.0370002937786008</v>
      </c>
      <c r="T118" s="3">
        <v>0.27</v>
      </c>
      <c r="U118" s="17">
        <f t="shared" si="108"/>
        <v>0.00999007932022221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0.228341072411919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14.1666666666667</v>
      </c>
      <c r="AF118" s="1">
        <f t="shared" si="113"/>
        <v>363266.226398229</v>
      </c>
      <c r="AG118" s="1">
        <f>SUM(AF107:AF118)</f>
        <v>4927198.7573642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-4.03193548387097</v>
      </c>
      <c r="E119" s="12">
        <f t="shared" si="114"/>
        <v>0.1061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-7.57722580645161</v>
      </c>
      <c r="E123" s="8"/>
      <c r="F123" s="8"/>
      <c r="G123" s="6">
        <v>1</v>
      </c>
      <c r="H123" s="11">
        <f t="shared" ref="H123:H134" si="116">E124</f>
        <v>-7.57722580645161</v>
      </c>
      <c r="I123" s="11">
        <f t="shared" ref="I123:I134" si="117">H123+273.15</f>
        <v>265.572774193548</v>
      </c>
      <c r="J123" s="11">
        <f t="shared" ref="J123:J134" si="118">EXP(($C$18*(I123-$C$16))/($C$19*I123*$C$16))</f>
        <v>0.00630244304288422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0.00328495936281211</v>
      </c>
      <c r="Q123" s="15">
        <f t="shared" ref="Q123:Q134" si="122">P123*$B$125</f>
        <v>0.000854089434331149</v>
      </c>
      <c r="R123" s="11">
        <f t="shared" ref="R123:R134" si="123">L123*$B$125</f>
        <v>0.1355172</v>
      </c>
      <c r="S123" s="16">
        <f t="shared" ref="S123:S134" si="124">Q123/R123</f>
        <v>0.00630244304288422</v>
      </c>
      <c r="T123" s="3">
        <v>0.01</v>
      </c>
      <c r="U123" s="17">
        <f t="shared" ref="U123:U134" si="125">S123*T123</f>
        <v>6.30244304288422e-5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0.00555302443042884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8.08333333333333</v>
      </c>
      <c r="AX123" s="1">
        <f t="shared" ref="AX123:AX134" si="131">AW123*10000*AV123*0.67*AU123*AT123</f>
        <v>4075.57880409099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-6.30909677419355</v>
      </c>
      <c r="E124" s="12">
        <f t="shared" ref="E124:E135" si="132">D123</f>
        <v>-7.57722580645161</v>
      </c>
      <c r="F124" s="8" t="s">
        <v>109</v>
      </c>
      <c r="G124" s="6">
        <v>2</v>
      </c>
      <c r="H124" s="11">
        <f t="shared" si="116"/>
        <v>-6.30909677419355</v>
      </c>
      <c r="I124" s="11">
        <f t="shared" si="117"/>
        <v>266.840903225806</v>
      </c>
      <c r="J124" s="11">
        <f t="shared" si="118"/>
        <v>0.00750204383943724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1.03915504063719</v>
      </c>
      <c r="P124" s="11">
        <f t="shared" si="121"/>
        <v>0.00779578667083237</v>
      </c>
      <c r="Q124" s="15">
        <f t="shared" si="122"/>
        <v>0.00202690453441642</v>
      </c>
      <c r="R124" s="11">
        <f t="shared" si="123"/>
        <v>0.1355172</v>
      </c>
      <c r="S124" s="16">
        <f t="shared" si="124"/>
        <v>0.0149568064748712</v>
      </c>
      <c r="T124" s="3">
        <v>0.01</v>
      </c>
      <c r="U124" s="17">
        <f t="shared" si="125"/>
        <v>0.000149568064748712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0.00563956806474871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8.08333333333333</v>
      </c>
      <c r="AX124" s="1">
        <f t="shared" si="131"/>
        <v>4139.09651521977</v>
      </c>
    </row>
    <row r="125" s="1" customFormat="1" ht="16.8" spans="1:50">
      <c r="A125" s="6" t="s">
        <v>72</v>
      </c>
      <c r="B125" s="6">
        <f>G10</f>
        <v>0.26</v>
      </c>
      <c r="C125" s="8">
        <v>2</v>
      </c>
      <c r="D125" s="9">
        <v>1.73289285714286</v>
      </c>
      <c r="E125" s="12">
        <f t="shared" si="132"/>
        <v>-6.30909677419355</v>
      </c>
      <c r="F125" s="8" t="s">
        <v>109</v>
      </c>
      <c r="G125" s="6">
        <v>3</v>
      </c>
      <c r="H125" s="11">
        <f t="shared" si="116"/>
        <v>1.73289285714286</v>
      </c>
      <c r="I125" s="11">
        <f t="shared" si="117"/>
        <v>274.882892857143</v>
      </c>
      <c r="J125" s="11">
        <f t="shared" si="118"/>
        <v>0.0218172994906359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1.55257925396636</v>
      </c>
      <c r="P125" s="11">
        <f t="shared" si="121"/>
        <v>0.0338730865667321</v>
      </c>
      <c r="Q125" s="15">
        <f t="shared" si="122"/>
        <v>0.00880700250735033</v>
      </c>
      <c r="R125" s="11">
        <f t="shared" si="123"/>
        <v>0.1355172</v>
      </c>
      <c r="S125" s="16">
        <f t="shared" si="124"/>
        <v>0.0649880790582327</v>
      </c>
      <c r="T125" s="3">
        <v>0.01</v>
      </c>
      <c r="U125" s="17">
        <f t="shared" si="125"/>
        <v>0.000649880790582327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0.00613988079058233</v>
      </c>
      <c r="AU125" s="24">
        <f t="shared" si="129"/>
        <v>52.122</v>
      </c>
      <c r="AV125" s="1">
        <f t="shared" si="130"/>
        <v>0.26</v>
      </c>
      <c r="AW125" s="2">
        <f t="shared" si="134"/>
        <v>8.08333333333333</v>
      </c>
      <c r="AX125" s="1">
        <f t="shared" si="131"/>
        <v>4506.29532127058</v>
      </c>
    </row>
    <row r="126" s="1" customFormat="1" ht="16.8" spans="1:50">
      <c r="A126" s="6"/>
      <c r="B126" s="6"/>
      <c r="C126" s="8">
        <v>3</v>
      </c>
      <c r="D126" s="9">
        <v>6.18025806451613</v>
      </c>
      <c r="E126" s="12">
        <f t="shared" si="132"/>
        <v>1.73289285714286</v>
      </c>
      <c r="F126" s="8" t="s">
        <v>109</v>
      </c>
      <c r="G126" s="6">
        <v>4</v>
      </c>
      <c r="H126" s="11">
        <f t="shared" si="116"/>
        <v>6.18025806451613</v>
      </c>
      <c r="I126" s="11">
        <f t="shared" si="117"/>
        <v>279.330258064516</v>
      </c>
      <c r="J126" s="11">
        <f t="shared" si="118"/>
        <v>0.0383467252588062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2.03992616739962</v>
      </c>
      <c r="P126" s="11">
        <f t="shared" si="121"/>
        <v>0.0782244882895229</v>
      </c>
      <c r="Q126" s="15">
        <f t="shared" si="122"/>
        <v>0.020338366955276</v>
      </c>
      <c r="R126" s="11">
        <f t="shared" si="123"/>
        <v>0.1355172</v>
      </c>
      <c r="S126" s="16">
        <f t="shared" si="124"/>
        <v>0.150079598422015</v>
      </c>
      <c r="T126" s="3">
        <v>0.01</v>
      </c>
      <c r="U126" s="17">
        <f t="shared" si="125"/>
        <v>0.00150079598422015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0.00699079598422015</v>
      </c>
      <c r="AU126" s="24">
        <f t="shared" si="129"/>
        <v>52.122</v>
      </c>
      <c r="AV126" s="1">
        <f t="shared" si="130"/>
        <v>0.26</v>
      </c>
      <c r="AW126" s="2">
        <f t="shared" si="134"/>
        <v>8.08333333333333</v>
      </c>
      <c r="AX126" s="1">
        <f t="shared" si="131"/>
        <v>5130.81480082949</v>
      </c>
    </row>
    <row r="127" s="1" customFormat="1" ht="16.8" spans="1:50">
      <c r="A127" s="6"/>
      <c r="B127" s="6"/>
      <c r="C127" s="8">
        <v>4</v>
      </c>
      <c r="D127" s="9">
        <v>9.23393333333333</v>
      </c>
      <c r="E127" s="12">
        <f t="shared" si="132"/>
        <v>6.18025806451613</v>
      </c>
      <c r="F127" s="8" t="s">
        <v>109</v>
      </c>
      <c r="G127" s="6">
        <v>5</v>
      </c>
      <c r="H127" s="11">
        <f t="shared" si="116"/>
        <v>9.23393333333333</v>
      </c>
      <c r="I127" s="11">
        <f t="shared" si="117"/>
        <v>282.383933333333</v>
      </c>
      <c r="J127" s="11">
        <f t="shared" si="118"/>
        <v>0.0559029105062345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1.8636165951546</v>
      </c>
      <c r="O127" s="11">
        <f t="shared" si="133"/>
        <v>0.619305083955505</v>
      </c>
      <c r="P127" s="11">
        <f t="shared" si="121"/>
        <v>0.0346209566844206</v>
      </c>
      <c r="Q127" s="15">
        <f t="shared" si="122"/>
        <v>0.00900144873794936</v>
      </c>
      <c r="R127" s="11">
        <f t="shared" si="123"/>
        <v>0.1355172</v>
      </c>
      <c r="S127" s="16">
        <f t="shared" si="124"/>
        <v>0.0664229244549722</v>
      </c>
      <c r="T127" s="3">
        <v>0.01</v>
      </c>
      <c r="U127" s="17">
        <f t="shared" si="125"/>
        <v>0.000664229244549722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0.00615422924454972</v>
      </c>
      <c r="AU127" s="24">
        <f t="shared" si="129"/>
        <v>52.122</v>
      </c>
      <c r="AV127" s="1">
        <f t="shared" si="130"/>
        <v>0.26</v>
      </c>
      <c r="AW127" s="2">
        <f t="shared" si="134"/>
        <v>8.08333333333333</v>
      </c>
      <c r="AX127" s="1">
        <f t="shared" si="131"/>
        <v>4516.82620504278</v>
      </c>
    </row>
    <row r="128" s="1" customFormat="1" ht="16.8" spans="1:50">
      <c r="A128" s="6"/>
      <c r="B128" s="6"/>
      <c r="C128" s="8">
        <v>5</v>
      </c>
      <c r="D128" s="9">
        <v>16.317935483871</v>
      </c>
      <c r="E128" s="12">
        <f t="shared" si="132"/>
        <v>9.23393333333333</v>
      </c>
      <c r="F128" s="8" t="s">
        <v>111</v>
      </c>
      <c r="G128" s="6">
        <v>6</v>
      </c>
      <c r="H128" s="11">
        <f t="shared" si="116"/>
        <v>16.317935483871</v>
      </c>
      <c r="I128" s="11">
        <f t="shared" si="117"/>
        <v>289.467935483871</v>
      </c>
      <c r="J128" s="11">
        <f t="shared" si="118"/>
        <v>0.129988317480556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1.10590412727108</v>
      </c>
      <c r="P128" s="11">
        <f t="shared" si="121"/>
        <v>0.143754616798771</v>
      </c>
      <c r="Q128" s="15">
        <f t="shared" si="122"/>
        <v>0.0373762003676805</v>
      </c>
      <c r="R128" s="11">
        <f t="shared" si="123"/>
        <v>0.1355172</v>
      </c>
      <c r="S128" s="16">
        <f t="shared" si="124"/>
        <v>0.275804107284393</v>
      </c>
      <c r="T128" s="3">
        <v>0.01</v>
      </c>
      <c r="U128" s="17">
        <f t="shared" si="125"/>
        <v>0.00275804107284393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0.0127080410728439</v>
      </c>
      <c r="AU128" s="24">
        <f t="shared" si="129"/>
        <v>52.122</v>
      </c>
      <c r="AV128" s="1">
        <f t="shared" si="130"/>
        <v>0.26</v>
      </c>
      <c r="AW128" s="2">
        <f t="shared" si="134"/>
        <v>8.08333333333333</v>
      </c>
      <c r="AX128" s="1">
        <f t="shared" si="131"/>
        <v>9326.9214797963</v>
      </c>
    </row>
    <row r="129" s="1" customFormat="1" ht="16.8" spans="1:50">
      <c r="A129" s="6"/>
      <c r="B129" s="6"/>
      <c r="C129" s="8">
        <v>6</v>
      </c>
      <c r="D129" s="9">
        <v>20.9228666666667</v>
      </c>
      <c r="E129" s="12">
        <f t="shared" si="132"/>
        <v>16.317935483871</v>
      </c>
      <c r="F129" s="8" t="s">
        <v>109</v>
      </c>
      <c r="G129" s="6">
        <v>7</v>
      </c>
      <c r="H129" s="11">
        <f t="shared" si="116"/>
        <v>20.9228666666667</v>
      </c>
      <c r="I129" s="11">
        <f t="shared" si="117"/>
        <v>294.072866666667</v>
      </c>
      <c r="J129" s="11">
        <f t="shared" si="118"/>
        <v>0.220119161996024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1.48336951047231</v>
      </c>
      <c r="P129" s="11">
        <f t="shared" si="121"/>
        <v>0.326518053575618</v>
      </c>
      <c r="Q129" s="15">
        <f t="shared" si="122"/>
        <v>0.0848946939296607</v>
      </c>
      <c r="R129" s="11">
        <f t="shared" si="123"/>
        <v>0.1355172</v>
      </c>
      <c r="S129" s="16">
        <f t="shared" si="124"/>
        <v>0.626449586692026</v>
      </c>
      <c r="T129" s="3">
        <v>0.01</v>
      </c>
      <c r="U129" s="17">
        <f t="shared" si="125"/>
        <v>0.00626449586692026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0.0162144958669203</v>
      </c>
      <c r="AU129" s="24">
        <f t="shared" si="129"/>
        <v>52.122</v>
      </c>
      <c r="AV129" s="1">
        <f t="shared" si="130"/>
        <v>0.26</v>
      </c>
      <c r="AW129" s="2">
        <f t="shared" si="134"/>
        <v>8.08333333333333</v>
      </c>
      <c r="AX129" s="1">
        <f t="shared" si="131"/>
        <v>11900.4438936239</v>
      </c>
    </row>
    <row r="130" s="1" customFormat="1" ht="16.8" spans="1:50">
      <c r="A130" s="6"/>
      <c r="B130" s="6"/>
      <c r="C130" s="8">
        <v>7</v>
      </c>
      <c r="D130" s="9">
        <v>24.39</v>
      </c>
      <c r="E130" s="12">
        <f t="shared" si="132"/>
        <v>20.9228666666667</v>
      </c>
      <c r="F130" s="8" t="s">
        <v>109</v>
      </c>
      <c r="G130" s="6">
        <v>8</v>
      </c>
      <c r="H130" s="11">
        <f t="shared" si="116"/>
        <v>24.39</v>
      </c>
      <c r="I130" s="11">
        <f t="shared" si="117"/>
        <v>297.54</v>
      </c>
      <c r="J130" s="11">
        <f t="shared" si="118"/>
        <v>0.323756005357015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1.6780714568967</v>
      </c>
      <c r="P130" s="11">
        <f t="shared" si="121"/>
        <v>0.543285711588501</v>
      </c>
      <c r="Q130" s="15">
        <f t="shared" si="122"/>
        <v>0.14125428501301</v>
      </c>
      <c r="R130" s="11">
        <f t="shared" si="123"/>
        <v>0.1355172</v>
      </c>
      <c r="S130" s="16">
        <f t="shared" si="124"/>
        <v>1.04233473694122</v>
      </c>
      <c r="T130" s="3">
        <v>0.01</v>
      </c>
      <c r="U130" s="17">
        <f t="shared" si="125"/>
        <v>0.0104233473694122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0.0203733473694122</v>
      </c>
      <c r="AU130" s="24">
        <f t="shared" si="129"/>
        <v>52.122</v>
      </c>
      <c r="AV130" s="1">
        <f t="shared" si="130"/>
        <v>0.26</v>
      </c>
      <c r="AW130" s="2">
        <f t="shared" si="134"/>
        <v>8.08333333333333</v>
      </c>
      <c r="AX130" s="1">
        <f t="shared" si="131"/>
        <v>14952.7854140463</v>
      </c>
    </row>
    <row r="131" s="1" customFormat="1" ht="16.8" spans="1:50">
      <c r="A131" s="6"/>
      <c r="B131" s="6"/>
      <c r="C131" s="8">
        <v>8</v>
      </c>
      <c r="D131" s="9">
        <v>20.7729677419355</v>
      </c>
      <c r="E131" s="12">
        <f t="shared" si="132"/>
        <v>24.39</v>
      </c>
      <c r="F131" s="8" t="s">
        <v>109</v>
      </c>
      <c r="G131" s="6">
        <v>9</v>
      </c>
      <c r="H131" s="11">
        <f t="shared" si="116"/>
        <v>20.7729677419355</v>
      </c>
      <c r="I131" s="11">
        <f t="shared" si="117"/>
        <v>293.922967741935</v>
      </c>
      <c r="J131" s="11">
        <f t="shared" si="118"/>
        <v>0.216433444253079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1.65600574530819</v>
      </c>
      <c r="P131" s="11">
        <f t="shared" si="121"/>
        <v>0.35841502715994</v>
      </c>
      <c r="Q131" s="15">
        <f t="shared" si="122"/>
        <v>0.0931879070615843</v>
      </c>
      <c r="R131" s="11">
        <f t="shared" si="123"/>
        <v>0.1355172</v>
      </c>
      <c r="S131" s="16">
        <f t="shared" si="124"/>
        <v>0.687646343501668</v>
      </c>
      <c r="T131" s="3">
        <v>0.01</v>
      </c>
      <c r="U131" s="17">
        <f t="shared" si="125"/>
        <v>0.00687646343501668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0.0168264634350167</v>
      </c>
      <c r="AU131" s="24">
        <f t="shared" si="129"/>
        <v>52.122</v>
      </c>
      <c r="AV131" s="1">
        <f t="shared" si="130"/>
        <v>0.26</v>
      </c>
      <c r="AW131" s="2">
        <f t="shared" si="134"/>
        <v>8.08333333333333</v>
      </c>
      <c r="AX131" s="1">
        <f t="shared" si="131"/>
        <v>12349.590494827</v>
      </c>
    </row>
    <row r="132" s="1" customFormat="1" ht="16.8" spans="1:50">
      <c r="A132" s="6"/>
      <c r="B132" s="6"/>
      <c r="C132" s="8">
        <v>9</v>
      </c>
      <c r="D132" s="9">
        <v>17.1849333333333</v>
      </c>
      <c r="E132" s="12">
        <f t="shared" si="132"/>
        <v>20.7729677419355</v>
      </c>
      <c r="F132" s="8" t="s">
        <v>109</v>
      </c>
      <c r="G132" s="6">
        <v>10</v>
      </c>
      <c r="H132" s="11">
        <f t="shared" si="116"/>
        <v>17.1849333333333</v>
      </c>
      <c r="I132" s="11">
        <f t="shared" si="117"/>
        <v>290.334933333333</v>
      </c>
      <c r="J132" s="11">
        <f t="shared" si="118"/>
        <v>0.143723440405601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1.81881071814826</v>
      </c>
      <c r="P132" s="11">
        <f t="shared" si="121"/>
        <v>0.261405733858849</v>
      </c>
      <c r="Q132" s="15">
        <f t="shared" si="122"/>
        <v>0.0679654908033007</v>
      </c>
      <c r="R132" s="11">
        <f t="shared" si="123"/>
        <v>0.1355172</v>
      </c>
      <c r="S132" s="16">
        <f t="shared" si="124"/>
        <v>0.50152667560502</v>
      </c>
      <c r="T132" s="3">
        <v>0.01</v>
      </c>
      <c r="U132" s="17">
        <f t="shared" si="125"/>
        <v>0.0050152667560502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0.0149652667560502</v>
      </c>
      <c r="AU132" s="24">
        <f t="shared" si="129"/>
        <v>52.122</v>
      </c>
      <c r="AV132" s="1">
        <f t="shared" si="130"/>
        <v>0.26</v>
      </c>
      <c r="AW132" s="2">
        <f t="shared" si="134"/>
        <v>8.08333333333333</v>
      </c>
      <c r="AX132" s="1">
        <f t="shared" si="131"/>
        <v>10983.5864676388</v>
      </c>
    </row>
    <row r="133" s="1" customFormat="1" ht="16.8" spans="1:50">
      <c r="A133" s="6"/>
      <c r="B133" s="6"/>
      <c r="C133" s="8">
        <v>10</v>
      </c>
      <c r="D133" s="9">
        <v>8.01738709677419</v>
      </c>
      <c r="E133" s="12">
        <f t="shared" si="132"/>
        <v>17.1849333333333</v>
      </c>
      <c r="F133" s="8" t="s">
        <v>109</v>
      </c>
      <c r="G133" s="6">
        <v>11</v>
      </c>
      <c r="H133" s="11">
        <f t="shared" si="116"/>
        <v>8.01738709677419</v>
      </c>
      <c r="I133" s="11">
        <f t="shared" si="117"/>
        <v>281.167387096774</v>
      </c>
      <c r="J133" s="11">
        <f t="shared" si="118"/>
        <v>0.0481550750615615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1.47953473507494</v>
      </c>
      <c r="O133" s="11">
        <f t="shared" si="133"/>
        <v>0.59909024921447</v>
      </c>
      <c r="P133" s="11">
        <f t="shared" si="121"/>
        <v>0.0288492359195724</v>
      </c>
      <c r="Q133" s="15">
        <f t="shared" si="122"/>
        <v>0.00750080133908883</v>
      </c>
      <c r="R133" s="11">
        <f t="shared" si="123"/>
        <v>0.1355172</v>
      </c>
      <c r="S133" s="16">
        <f t="shared" si="124"/>
        <v>0.0553494415401796</v>
      </c>
      <c r="T133" s="3">
        <v>0.01</v>
      </c>
      <c r="U133" s="17">
        <f t="shared" si="125"/>
        <v>0.000553494415401796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0.0060434944154018</v>
      </c>
      <c r="AU133" s="24">
        <f t="shared" si="129"/>
        <v>52.122</v>
      </c>
      <c r="AV133" s="1">
        <f t="shared" si="130"/>
        <v>0.26</v>
      </c>
      <c r="AW133" s="2">
        <f t="shared" si="134"/>
        <v>8.08333333333333</v>
      </c>
      <c r="AX133" s="1">
        <f t="shared" si="131"/>
        <v>4435.55364299949</v>
      </c>
    </row>
    <row r="134" s="1" customFormat="1" ht="16.8" spans="1:51">
      <c r="A134" s="6"/>
      <c r="B134" s="6"/>
      <c r="C134" s="8">
        <v>11</v>
      </c>
      <c r="D134" s="9">
        <v>0.1061</v>
      </c>
      <c r="E134" s="12">
        <f t="shared" si="132"/>
        <v>8.01738709677419</v>
      </c>
      <c r="F134" s="8" t="s">
        <v>111</v>
      </c>
      <c r="G134" s="6">
        <v>12</v>
      </c>
      <c r="H134" s="11">
        <f t="shared" si="116"/>
        <v>0.1061</v>
      </c>
      <c r="I134" s="11">
        <f t="shared" si="117"/>
        <v>273.2561</v>
      </c>
      <c r="J134" s="11">
        <f t="shared" si="118"/>
        <v>0.0176692459816443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1.0914610132949</v>
      </c>
      <c r="P134" s="11">
        <f t="shared" si="121"/>
        <v>0.0192852931232823</v>
      </c>
      <c r="Q134" s="15">
        <f t="shared" si="122"/>
        <v>0.0050141762120534</v>
      </c>
      <c r="R134" s="11">
        <f t="shared" si="123"/>
        <v>0.1355172</v>
      </c>
      <c r="S134" s="16">
        <f t="shared" si="124"/>
        <v>0.0370002937786008</v>
      </c>
      <c r="T134" s="3">
        <v>0.01</v>
      </c>
      <c r="U134" s="17">
        <f t="shared" si="125"/>
        <v>0.000370002937786008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0.00586000293778601</v>
      </c>
      <c r="AU134" s="24">
        <f t="shared" si="129"/>
        <v>52.122</v>
      </c>
      <c r="AV134" s="1">
        <f t="shared" si="130"/>
        <v>0.26</v>
      </c>
      <c r="AW134" s="2">
        <f t="shared" si="134"/>
        <v>8.08333333333333</v>
      </c>
      <c r="AX134" s="1">
        <f t="shared" si="131"/>
        <v>4300.88217049446</v>
      </c>
      <c r="AY134" s="1">
        <f>SUM(AX123:AX134)</f>
        <v>90618.3752098798</v>
      </c>
    </row>
    <row r="135" s="1" customFormat="1" ht="16.8" spans="1:46">
      <c r="A135" s="6"/>
      <c r="B135" s="6"/>
      <c r="C135" s="8">
        <v>12</v>
      </c>
      <c r="D135" s="9">
        <v>-4.03193548387097</v>
      </c>
      <c r="E135" s="12">
        <f t="shared" si="132"/>
        <v>0.1061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-7.57722580645161</v>
      </c>
      <c r="E139" s="8"/>
      <c r="F139" s="8"/>
      <c r="G139" s="6">
        <v>1</v>
      </c>
      <c r="H139" s="11">
        <f t="shared" ref="H139:H150" si="135">E140</f>
        <v>-7.57722580645161</v>
      </c>
      <c r="I139" s="11">
        <f t="shared" ref="I139:I150" si="136">H139+273.15</f>
        <v>265.572774193548</v>
      </c>
      <c r="J139" s="11">
        <f t="shared" ref="J139:J150" si="137">EXP(($C$18*(I139-$C$16))/($C$19*I139*$C$16))</f>
        <v>0.00630244304288422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0.00179430553430914</v>
      </c>
      <c r="Q139" s="15">
        <f t="shared" ref="Q139:Q150" si="141">P139*$B$125</f>
        <v>0.000466519438920375</v>
      </c>
      <c r="R139" s="11">
        <f t="shared" ref="R139:R150" si="142">L139*$B$125</f>
        <v>0.074022</v>
      </c>
      <c r="S139" s="16">
        <f t="shared" ref="S139:S150" si="143">Q139/R139</f>
        <v>0.00630244304288422</v>
      </c>
      <c r="T139" s="3">
        <v>0.01</v>
      </c>
      <c r="U139" s="17">
        <f t="shared" ref="U139:U150" si="144">S139*T139</f>
        <v>6.30244304288422e-5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0.00555302443042884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0.125</v>
      </c>
      <c r="AX139" s="1">
        <f t="shared" ref="AX139:AX150" si="150">AW139*10000*AV139*0.67*AU139*AT139</f>
        <v>34.4251003550958</v>
      </c>
      <c r="AZ139" s="2">
        <f>$E$12/12</f>
        <v>0.00833333333333333</v>
      </c>
      <c r="BA139" s="1">
        <f t="shared" ref="BA139:BA150" si="151">AZ139*10000*AV139*0.67*AU139*AT139</f>
        <v>2.29500669033972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-6.30909677419355</v>
      </c>
      <c r="E140" s="12">
        <f t="shared" ref="E140:E151" si="152">D139</f>
        <v>-7.57722580645161</v>
      </c>
      <c r="F140" s="8" t="s">
        <v>109</v>
      </c>
      <c r="G140" s="6">
        <v>2</v>
      </c>
      <c r="H140" s="11">
        <f t="shared" si="135"/>
        <v>-6.30909677419355</v>
      </c>
      <c r="I140" s="11">
        <f t="shared" si="136"/>
        <v>266.840903225806</v>
      </c>
      <c r="J140" s="11">
        <f t="shared" si="137"/>
        <v>0.00750204383943724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0.567605694465691</v>
      </c>
      <c r="P140" s="11">
        <f t="shared" si="140"/>
        <v>0.00425820280339583</v>
      </c>
      <c r="Q140" s="15">
        <f t="shared" si="141"/>
        <v>0.00110713272888292</v>
      </c>
      <c r="R140" s="11">
        <f t="shared" si="142"/>
        <v>0.074022</v>
      </c>
      <c r="S140" s="16">
        <f t="shared" si="143"/>
        <v>0.0149568064748712</v>
      </c>
      <c r="T140" s="3">
        <v>0.01</v>
      </c>
      <c r="U140" s="17">
        <f t="shared" si="144"/>
        <v>0.000149568064748712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0.00563956806474871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0.125</v>
      </c>
      <c r="AX140" s="1">
        <f t="shared" si="150"/>
        <v>34.9616139854394</v>
      </c>
      <c r="AZ140" s="2">
        <f t="shared" ref="AZ140:AZ150" si="155">$E$12/12</f>
        <v>0.00833333333333333</v>
      </c>
      <c r="BA140" s="1">
        <f t="shared" si="151"/>
        <v>2.33077426569596</v>
      </c>
    </row>
    <row r="141" s="1" customFormat="1" ht="16.8" spans="1:53">
      <c r="A141" s="6" t="s">
        <v>72</v>
      </c>
      <c r="B141" s="6">
        <f>G11</f>
        <v>0.26</v>
      </c>
      <c r="C141" s="8">
        <v>2</v>
      </c>
      <c r="D141" s="9">
        <v>1.73289285714286</v>
      </c>
      <c r="E141" s="12">
        <f t="shared" si="152"/>
        <v>-6.30909677419355</v>
      </c>
      <c r="F141" s="8" t="s">
        <v>109</v>
      </c>
      <c r="G141" s="6">
        <v>3</v>
      </c>
      <c r="H141" s="11">
        <f t="shared" si="135"/>
        <v>1.73289285714286</v>
      </c>
      <c r="I141" s="11">
        <f t="shared" si="136"/>
        <v>274.882892857143</v>
      </c>
      <c r="J141" s="11">
        <f t="shared" si="137"/>
        <v>0.0218172994906359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0.848047491662295</v>
      </c>
      <c r="P141" s="11">
        <f t="shared" si="140"/>
        <v>0.0185021061078789</v>
      </c>
      <c r="Q141" s="15">
        <f t="shared" si="141"/>
        <v>0.0048105475880485</v>
      </c>
      <c r="R141" s="11">
        <f t="shared" si="142"/>
        <v>0.074022</v>
      </c>
      <c r="S141" s="16">
        <f t="shared" si="143"/>
        <v>0.0649880790582327</v>
      </c>
      <c r="T141" s="3">
        <v>0.01</v>
      </c>
      <c r="U141" s="17">
        <f t="shared" si="144"/>
        <v>0.000649880790582327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0.00613988079058233</v>
      </c>
      <c r="AU141" s="24">
        <f t="shared" si="148"/>
        <v>28.47</v>
      </c>
      <c r="AV141" s="1">
        <f t="shared" si="149"/>
        <v>0.26</v>
      </c>
      <c r="AW141" s="2">
        <f t="shared" si="154"/>
        <v>0.125</v>
      </c>
      <c r="AX141" s="1">
        <f t="shared" si="150"/>
        <v>38.0632239299906</v>
      </c>
      <c r="AZ141" s="2">
        <f t="shared" si="155"/>
        <v>0.00833333333333333</v>
      </c>
      <c r="BA141" s="1">
        <f t="shared" si="151"/>
        <v>2.53754826199937</v>
      </c>
    </row>
    <row r="142" s="1" customFormat="1" ht="16.8" spans="1:53">
      <c r="A142" s="6"/>
      <c r="B142" s="6"/>
      <c r="C142" s="8">
        <v>3</v>
      </c>
      <c r="D142" s="9">
        <v>6.18025806451613</v>
      </c>
      <c r="E142" s="12">
        <f t="shared" si="152"/>
        <v>1.73289285714286</v>
      </c>
      <c r="F142" s="8" t="s">
        <v>109</v>
      </c>
      <c r="G142" s="6">
        <v>4</v>
      </c>
      <c r="H142" s="11">
        <f t="shared" si="135"/>
        <v>6.18025806451613</v>
      </c>
      <c r="I142" s="11">
        <f t="shared" si="136"/>
        <v>279.330258064516</v>
      </c>
      <c r="J142" s="11">
        <f t="shared" si="137"/>
        <v>0.0383467252588062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1.11424538555442</v>
      </c>
      <c r="P142" s="11">
        <f t="shared" si="140"/>
        <v>0.0427276616707478</v>
      </c>
      <c r="Q142" s="15">
        <f t="shared" si="141"/>
        <v>0.0111091920343944</v>
      </c>
      <c r="R142" s="11">
        <f t="shared" si="142"/>
        <v>0.074022</v>
      </c>
      <c r="S142" s="16">
        <f t="shared" si="143"/>
        <v>0.150079598422015</v>
      </c>
      <c r="T142" s="3">
        <v>0.01</v>
      </c>
      <c r="U142" s="17">
        <f t="shared" si="144"/>
        <v>0.00150079598422015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0.00699079598422015</v>
      </c>
      <c r="AU142" s="24">
        <f t="shared" si="148"/>
        <v>28.47</v>
      </c>
      <c r="AV142" s="1">
        <f t="shared" si="149"/>
        <v>0.26</v>
      </c>
      <c r="AW142" s="2">
        <f t="shared" si="154"/>
        <v>0.125</v>
      </c>
      <c r="AX142" s="1">
        <f t="shared" si="150"/>
        <v>43.3383386538053</v>
      </c>
      <c r="AZ142" s="2">
        <f t="shared" si="155"/>
        <v>0.00833333333333333</v>
      </c>
      <c r="BA142" s="1">
        <f t="shared" si="151"/>
        <v>2.88922257692035</v>
      </c>
    </row>
    <row r="143" s="1" customFormat="1" ht="16.8" spans="1:53">
      <c r="A143" s="6"/>
      <c r="B143" s="6"/>
      <c r="C143" s="8">
        <v>4</v>
      </c>
      <c r="D143" s="9">
        <v>9.23393333333333</v>
      </c>
      <c r="E143" s="12">
        <f t="shared" si="152"/>
        <v>6.18025806451613</v>
      </c>
      <c r="F143" s="8" t="s">
        <v>109</v>
      </c>
      <c r="G143" s="6">
        <v>5</v>
      </c>
      <c r="H143" s="11">
        <f t="shared" si="135"/>
        <v>9.23393333333333</v>
      </c>
      <c r="I143" s="11">
        <f t="shared" si="136"/>
        <v>282.383933333333</v>
      </c>
      <c r="J143" s="11">
        <f t="shared" si="137"/>
        <v>0.0559029105062345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1.01794183768949</v>
      </c>
      <c r="O143" s="11">
        <f t="shared" si="153"/>
        <v>0.338275886194183</v>
      </c>
      <c r="P143" s="11">
        <f t="shared" si="140"/>
        <v>0.0189106065923306</v>
      </c>
      <c r="Q143" s="15">
        <f t="shared" si="141"/>
        <v>0.00491675771400595</v>
      </c>
      <c r="R143" s="11">
        <f t="shared" si="142"/>
        <v>0.074022</v>
      </c>
      <c r="S143" s="16">
        <f t="shared" si="143"/>
        <v>0.0664229244549722</v>
      </c>
      <c r="T143" s="3">
        <v>0.01</v>
      </c>
      <c r="U143" s="17">
        <f t="shared" si="144"/>
        <v>0.000664229244549722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0.00615422924454972</v>
      </c>
      <c r="AU143" s="24">
        <f t="shared" si="148"/>
        <v>28.47</v>
      </c>
      <c r="AV143" s="1">
        <f t="shared" si="149"/>
        <v>0.26</v>
      </c>
      <c r="AW143" s="2">
        <f t="shared" si="154"/>
        <v>0.125</v>
      </c>
      <c r="AX143" s="1">
        <f t="shared" si="150"/>
        <v>38.15217491048</v>
      </c>
      <c r="AZ143" s="2">
        <f t="shared" si="155"/>
        <v>0.00833333333333333</v>
      </c>
      <c r="BA143" s="1">
        <f t="shared" si="151"/>
        <v>2.54347832736533</v>
      </c>
    </row>
    <row r="144" s="1" customFormat="1" ht="16.8" spans="1:53">
      <c r="A144" s="6"/>
      <c r="B144" s="6"/>
      <c r="C144" s="8">
        <v>5</v>
      </c>
      <c r="D144" s="9">
        <v>16.317935483871</v>
      </c>
      <c r="E144" s="12">
        <f t="shared" si="152"/>
        <v>9.23393333333333</v>
      </c>
      <c r="F144" s="8" t="s">
        <v>111</v>
      </c>
      <c r="G144" s="6">
        <v>6</v>
      </c>
      <c r="H144" s="11">
        <f t="shared" si="135"/>
        <v>16.317935483871</v>
      </c>
      <c r="I144" s="11">
        <f t="shared" si="136"/>
        <v>289.467935483871</v>
      </c>
      <c r="J144" s="11">
        <f t="shared" si="137"/>
        <v>0.129988317480556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0.604065279601853</v>
      </c>
      <c r="P144" s="11">
        <f t="shared" si="140"/>
        <v>0.0785214293438666</v>
      </c>
      <c r="Q144" s="15">
        <f t="shared" si="141"/>
        <v>0.0204155716294053</v>
      </c>
      <c r="R144" s="11">
        <f t="shared" si="142"/>
        <v>0.074022</v>
      </c>
      <c r="S144" s="16">
        <f t="shared" si="143"/>
        <v>0.275804107284393</v>
      </c>
      <c r="T144" s="3">
        <v>0.01</v>
      </c>
      <c r="U144" s="17">
        <f t="shared" si="144"/>
        <v>0.00275804107284393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0.0127080410728439</v>
      </c>
      <c r="AU144" s="24">
        <f t="shared" si="148"/>
        <v>28.47</v>
      </c>
      <c r="AV144" s="1">
        <f t="shared" si="149"/>
        <v>0.26</v>
      </c>
      <c r="AW144" s="2">
        <f t="shared" si="154"/>
        <v>0.125</v>
      </c>
      <c r="AX144" s="1">
        <f t="shared" si="150"/>
        <v>78.781499114627</v>
      </c>
      <c r="AZ144" s="2">
        <f t="shared" si="155"/>
        <v>0.00833333333333333</v>
      </c>
      <c r="BA144" s="1">
        <f t="shared" si="151"/>
        <v>5.25209994097513</v>
      </c>
    </row>
    <row r="145" s="1" customFormat="1" ht="16.8" spans="1:53">
      <c r="A145" s="6"/>
      <c r="B145" s="6"/>
      <c r="C145" s="8">
        <v>6</v>
      </c>
      <c r="D145" s="9">
        <v>20.9228666666667</v>
      </c>
      <c r="E145" s="12">
        <f t="shared" si="152"/>
        <v>16.317935483871</v>
      </c>
      <c r="F145" s="8" t="s">
        <v>109</v>
      </c>
      <c r="G145" s="6">
        <v>7</v>
      </c>
      <c r="H145" s="11">
        <f t="shared" si="135"/>
        <v>20.9228666666667</v>
      </c>
      <c r="I145" s="11">
        <f t="shared" si="136"/>
        <v>294.072866666667</v>
      </c>
      <c r="J145" s="11">
        <f t="shared" si="137"/>
        <v>0.220119161996024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0.810243850257986</v>
      </c>
      <c r="P145" s="11">
        <f t="shared" si="140"/>
        <v>0.17835019733122</v>
      </c>
      <c r="Q145" s="15">
        <f t="shared" si="141"/>
        <v>0.0463710513061172</v>
      </c>
      <c r="R145" s="11">
        <f t="shared" si="142"/>
        <v>0.074022</v>
      </c>
      <c r="S145" s="16">
        <f t="shared" si="143"/>
        <v>0.626449586692026</v>
      </c>
      <c r="T145" s="3">
        <v>0.01</v>
      </c>
      <c r="U145" s="17">
        <f t="shared" si="144"/>
        <v>0.00626449586692026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0.0162144958669203</v>
      </c>
      <c r="AU145" s="24">
        <f t="shared" si="148"/>
        <v>28.47</v>
      </c>
      <c r="AV145" s="1">
        <f t="shared" si="149"/>
        <v>0.26</v>
      </c>
      <c r="AW145" s="2">
        <f t="shared" si="154"/>
        <v>0.125</v>
      </c>
      <c r="AX145" s="1">
        <f t="shared" si="150"/>
        <v>100.519213343873</v>
      </c>
      <c r="AZ145" s="2">
        <f t="shared" si="155"/>
        <v>0.00833333333333333</v>
      </c>
      <c r="BA145" s="1">
        <f t="shared" si="151"/>
        <v>6.70128088959154</v>
      </c>
    </row>
    <row r="146" s="1" customFormat="1" ht="16.8" spans="1:53">
      <c r="A146" s="6"/>
      <c r="B146" s="6"/>
      <c r="C146" s="8">
        <v>7</v>
      </c>
      <c r="D146" s="9">
        <v>24.39</v>
      </c>
      <c r="E146" s="12">
        <f t="shared" si="152"/>
        <v>20.9228666666667</v>
      </c>
      <c r="F146" s="8" t="s">
        <v>109</v>
      </c>
      <c r="G146" s="6">
        <v>8</v>
      </c>
      <c r="H146" s="11">
        <f t="shared" si="135"/>
        <v>24.39</v>
      </c>
      <c r="I146" s="11">
        <f t="shared" si="136"/>
        <v>297.54</v>
      </c>
      <c r="J146" s="11">
        <f t="shared" si="137"/>
        <v>0.323756005357015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0.916593652926766</v>
      </c>
      <c r="P146" s="11">
        <f t="shared" si="140"/>
        <v>0.296752699607164</v>
      </c>
      <c r="Q146" s="15">
        <f t="shared" si="141"/>
        <v>0.0771557018978627</v>
      </c>
      <c r="R146" s="11">
        <f t="shared" si="142"/>
        <v>0.074022</v>
      </c>
      <c r="S146" s="16">
        <f t="shared" si="143"/>
        <v>1.04233473694122</v>
      </c>
      <c r="T146" s="3">
        <v>0.01</v>
      </c>
      <c r="U146" s="17">
        <f t="shared" si="144"/>
        <v>0.0104233473694122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0.0203733473694122</v>
      </c>
      <c r="AU146" s="24">
        <f t="shared" si="148"/>
        <v>28.47</v>
      </c>
      <c r="AV146" s="1">
        <f t="shared" si="149"/>
        <v>0.26</v>
      </c>
      <c r="AW146" s="2">
        <f t="shared" si="154"/>
        <v>0.125</v>
      </c>
      <c r="AX146" s="1">
        <f t="shared" si="150"/>
        <v>126.30135821446</v>
      </c>
      <c r="AZ146" s="2">
        <f t="shared" si="155"/>
        <v>0.00833333333333333</v>
      </c>
      <c r="BA146" s="1">
        <f t="shared" si="151"/>
        <v>8.42009054763069</v>
      </c>
    </row>
    <row r="147" s="1" customFormat="1" ht="16.8" spans="1:53">
      <c r="A147" s="6"/>
      <c r="B147" s="6"/>
      <c r="C147" s="8">
        <v>8</v>
      </c>
      <c r="D147" s="9">
        <v>20.7729677419355</v>
      </c>
      <c r="E147" s="12">
        <f t="shared" si="152"/>
        <v>24.39</v>
      </c>
      <c r="F147" s="8" t="s">
        <v>109</v>
      </c>
      <c r="G147" s="6">
        <v>9</v>
      </c>
      <c r="H147" s="11">
        <f t="shared" si="135"/>
        <v>20.7729677419355</v>
      </c>
      <c r="I147" s="11">
        <f t="shared" si="136"/>
        <v>293.922967741935</v>
      </c>
      <c r="J147" s="11">
        <f t="shared" si="137"/>
        <v>0.216433444253079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0.904540953319602</v>
      </c>
      <c r="P147" s="11">
        <f t="shared" si="140"/>
        <v>0.195772913994925</v>
      </c>
      <c r="Q147" s="15">
        <f t="shared" si="141"/>
        <v>0.0509009576386805</v>
      </c>
      <c r="R147" s="11">
        <f t="shared" si="142"/>
        <v>0.074022</v>
      </c>
      <c r="S147" s="16">
        <f t="shared" si="143"/>
        <v>0.687646343501668</v>
      </c>
      <c r="T147" s="3">
        <v>0.01</v>
      </c>
      <c r="U147" s="17">
        <f t="shared" si="144"/>
        <v>0.00687646343501668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0.0168264634350167</v>
      </c>
      <c r="AU147" s="24">
        <f t="shared" si="148"/>
        <v>28.47</v>
      </c>
      <c r="AV147" s="1">
        <f t="shared" si="149"/>
        <v>0.26</v>
      </c>
      <c r="AW147" s="2">
        <f t="shared" si="154"/>
        <v>0.125</v>
      </c>
      <c r="AX147" s="1">
        <f t="shared" si="150"/>
        <v>104.313009897395</v>
      </c>
      <c r="AZ147" s="2">
        <f t="shared" si="155"/>
        <v>0.00833333333333333</v>
      </c>
      <c r="BA147" s="1">
        <f t="shared" si="151"/>
        <v>6.95420065982633</v>
      </c>
    </row>
    <row r="148" s="1" customFormat="1" ht="16.8" spans="1:53">
      <c r="A148" s="6"/>
      <c r="B148" s="6"/>
      <c r="C148" s="8">
        <v>9</v>
      </c>
      <c r="D148" s="9">
        <v>17.1849333333333</v>
      </c>
      <c r="E148" s="12">
        <f t="shared" si="152"/>
        <v>20.7729677419355</v>
      </c>
      <c r="F148" s="8" t="s">
        <v>109</v>
      </c>
      <c r="G148" s="6">
        <v>10</v>
      </c>
      <c r="H148" s="11">
        <f t="shared" si="135"/>
        <v>17.1849333333333</v>
      </c>
      <c r="I148" s="11">
        <f t="shared" si="136"/>
        <v>290.334933333333</v>
      </c>
      <c r="J148" s="11">
        <f t="shared" si="137"/>
        <v>0.143723440405601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0.993468039324677</v>
      </c>
      <c r="P148" s="11">
        <f t="shared" si="140"/>
        <v>0.142784644544749</v>
      </c>
      <c r="Q148" s="15">
        <f t="shared" si="141"/>
        <v>0.0371240075816348</v>
      </c>
      <c r="R148" s="11">
        <f t="shared" si="142"/>
        <v>0.074022</v>
      </c>
      <c r="S148" s="16">
        <f t="shared" si="143"/>
        <v>0.50152667560502</v>
      </c>
      <c r="T148" s="3">
        <v>0.01</v>
      </c>
      <c r="U148" s="17">
        <f t="shared" si="144"/>
        <v>0.0050152667560502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0.0149652667560502</v>
      </c>
      <c r="AU148" s="24">
        <f t="shared" si="148"/>
        <v>28.47</v>
      </c>
      <c r="AV148" s="1">
        <f t="shared" si="149"/>
        <v>0.26</v>
      </c>
      <c r="AW148" s="2">
        <f t="shared" si="154"/>
        <v>0.125</v>
      </c>
      <c r="AX148" s="1">
        <f t="shared" si="150"/>
        <v>92.7748142246191</v>
      </c>
      <c r="AZ148" s="2">
        <f t="shared" si="155"/>
        <v>0.00833333333333333</v>
      </c>
      <c r="BA148" s="1">
        <f t="shared" si="151"/>
        <v>6.18498761497461</v>
      </c>
    </row>
    <row r="149" s="1" customFormat="1" ht="16.8" spans="1:53">
      <c r="A149" s="6"/>
      <c r="B149" s="6"/>
      <c r="C149" s="8">
        <v>10</v>
      </c>
      <c r="D149" s="9">
        <v>8.01738709677419</v>
      </c>
      <c r="E149" s="12">
        <f t="shared" si="152"/>
        <v>17.1849333333333</v>
      </c>
      <c r="F149" s="8" t="s">
        <v>109</v>
      </c>
      <c r="G149" s="6">
        <v>11</v>
      </c>
      <c r="H149" s="11">
        <f t="shared" si="135"/>
        <v>8.01738709677419</v>
      </c>
      <c r="I149" s="11">
        <f t="shared" si="136"/>
        <v>281.167387096774</v>
      </c>
      <c r="J149" s="11">
        <f t="shared" si="137"/>
        <v>0.0481550750615615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0.808149225040931</v>
      </c>
      <c r="O149" s="11">
        <f t="shared" si="153"/>
        <v>0.327234169738996</v>
      </c>
      <c r="P149" s="11">
        <f t="shared" si="140"/>
        <v>0.0157579860064891</v>
      </c>
      <c r="Q149" s="15">
        <f t="shared" si="141"/>
        <v>0.00409707636168717</v>
      </c>
      <c r="R149" s="11">
        <f t="shared" si="142"/>
        <v>0.074022</v>
      </c>
      <c r="S149" s="16">
        <f t="shared" si="143"/>
        <v>0.0553494415401796</v>
      </c>
      <c r="T149" s="3">
        <v>0.01</v>
      </c>
      <c r="U149" s="17">
        <f t="shared" si="144"/>
        <v>0.000553494415401796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0.0060434944154018</v>
      </c>
      <c r="AU149" s="24">
        <f t="shared" si="148"/>
        <v>28.47</v>
      </c>
      <c r="AV149" s="1">
        <f t="shared" si="149"/>
        <v>0.26</v>
      </c>
      <c r="AW149" s="2">
        <f t="shared" si="154"/>
        <v>0.125</v>
      </c>
      <c r="AX149" s="1">
        <f t="shared" si="150"/>
        <v>37.465691777913</v>
      </c>
      <c r="AZ149" s="2">
        <f t="shared" si="155"/>
        <v>0.00833333333333333</v>
      </c>
      <c r="BA149" s="1">
        <f t="shared" si="151"/>
        <v>2.4977127851942</v>
      </c>
    </row>
    <row r="150" s="1" customFormat="1" ht="16.8" spans="1:54">
      <c r="A150" s="6"/>
      <c r="B150" s="6"/>
      <c r="C150" s="8">
        <v>11</v>
      </c>
      <c r="D150" s="9">
        <v>0.1061</v>
      </c>
      <c r="E150" s="12">
        <f t="shared" si="152"/>
        <v>8.01738709677419</v>
      </c>
      <c r="F150" s="8" t="s">
        <v>111</v>
      </c>
      <c r="G150" s="6">
        <v>12</v>
      </c>
      <c r="H150" s="11">
        <f t="shared" si="135"/>
        <v>0.1061</v>
      </c>
      <c r="I150" s="11">
        <f t="shared" si="136"/>
        <v>273.2561</v>
      </c>
      <c r="J150" s="11">
        <f t="shared" si="137"/>
        <v>0.0176692459816443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0.596176183732507</v>
      </c>
      <c r="P150" s="11">
        <f t="shared" si="140"/>
        <v>0.0105339836387676</v>
      </c>
      <c r="Q150" s="15">
        <f t="shared" si="141"/>
        <v>0.00273883574607959</v>
      </c>
      <c r="R150" s="11">
        <f t="shared" si="142"/>
        <v>0.074022</v>
      </c>
      <c r="S150" s="16">
        <f t="shared" si="143"/>
        <v>0.0370002937786008</v>
      </c>
      <c r="T150" s="3">
        <v>0.01</v>
      </c>
      <c r="U150" s="17">
        <f t="shared" si="144"/>
        <v>0.000370002937786008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0.00586000293778601</v>
      </c>
      <c r="AU150" s="24">
        <f t="shared" si="148"/>
        <v>28.47</v>
      </c>
      <c r="AV150" s="1">
        <f t="shared" si="149"/>
        <v>0.26</v>
      </c>
      <c r="AW150" s="2">
        <f t="shared" si="154"/>
        <v>0.125</v>
      </c>
      <c r="AX150" s="1">
        <f t="shared" si="150"/>
        <v>36.3281652623417</v>
      </c>
      <c r="AY150" s="1">
        <f>SUM(AX139:AX150)</f>
        <v>765.42420367004</v>
      </c>
      <c r="AZ150" s="2">
        <f t="shared" si="155"/>
        <v>0.00833333333333333</v>
      </c>
      <c r="BA150" s="1">
        <f t="shared" si="151"/>
        <v>2.42187768415611</v>
      </c>
      <c r="BB150" s="1">
        <f>SUM(BA139:BA150)</f>
        <v>51.0282802446694</v>
      </c>
    </row>
    <row r="151" s="1" customFormat="1" ht="16.8" spans="1:46">
      <c r="A151" s="6"/>
      <c r="B151" s="6"/>
      <c r="C151" s="8">
        <v>12</v>
      </c>
      <c r="D151" s="9">
        <v>-4.03193548387097</v>
      </c>
      <c r="E151" s="12">
        <f t="shared" si="152"/>
        <v>0.1061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7" t="s">
        <v>51</v>
      </c>
      <c r="B153" s="7"/>
      <c r="C153" s="8" t="s">
        <v>87</v>
      </c>
      <c r="D153" s="8" t="s">
        <v>88</v>
      </c>
      <c r="E153" s="8" t="s">
        <v>89</v>
      </c>
      <c r="F153" s="8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ht="16.8" spans="1:52">
      <c r="A154" s="6" t="s">
        <v>107</v>
      </c>
      <c r="B154" s="6">
        <f>F13</f>
        <v>910.8575</v>
      </c>
      <c r="C154" s="8" t="s">
        <v>108</v>
      </c>
      <c r="D154" s="9">
        <v>-7.57722580645161</v>
      </c>
      <c r="E154" s="8"/>
      <c r="F154" s="8"/>
      <c r="G154" s="6">
        <v>1</v>
      </c>
      <c r="H154" s="11">
        <f t="shared" ref="H154:H165" si="156">E155</f>
        <v>-7.57722580645161</v>
      </c>
      <c r="I154" s="11">
        <f t="shared" ref="I154:I165" si="157">H154+273.15</f>
        <v>265.572774193548</v>
      </c>
      <c r="J154" s="11">
        <f t="shared" ref="J154:J165" si="158">EXP(($C$18*(I154-$C$16))/($C$19*I154*$C$16))</f>
        <v>0.00630244304288422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0.00478385626161159</v>
      </c>
      <c r="Q154" s="15">
        <f t="shared" ref="Q154:Q165" si="162">P154*$B$156</f>
        <v>0.00100460981493843</v>
      </c>
      <c r="R154" s="11">
        <f t="shared" ref="R154:R165" si="163">L154*$B$156</f>
        <v>0.1594000625</v>
      </c>
      <c r="S154" s="16">
        <f t="shared" ref="S154:S165" si="164">Q154/R154</f>
        <v>0.00630244304288422</v>
      </c>
      <c r="T154" s="3">
        <v>0.01</v>
      </c>
      <c r="U154" s="17">
        <f t="shared" ref="U154:U165" si="165">S154*T154</f>
        <v>6.30244304288422e-5</v>
      </c>
      <c r="V154" s="16"/>
      <c r="W154" s="3"/>
      <c r="X154" s="3"/>
      <c r="Y154" s="18"/>
      <c r="Z154" s="3"/>
      <c r="AA154" s="19"/>
      <c r="AB154" s="3"/>
      <c r="AC154" s="3"/>
      <c r="AD154" s="3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0.00555302443042884</v>
      </c>
      <c r="AU154" s="24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0.00833333333333333</v>
      </c>
      <c r="AX154" s="1">
        <f t="shared" ref="AX154:AX165" si="172">AW154*10000*AV154*0.67*AU154*AT154</f>
        <v>4.94210113044865</v>
      </c>
      <c r="AZ154" s="2"/>
    </row>
    <row r="155" s="1" customFormat="1" ht="16.8" spans="1:52">
      <c r="A155" s="6" t="s">
        <v>110</v>
      </c>
      <c r="B155" s="6">
        <v>1</v>
      </c>
      <c r="C155" s="8">
        <v>1</v>
      </c>
      <c r="D155" s="9">
        <v>-6.30909677419355</v>
      </c>
      <c r="E155" s="12">
        <f t="shared" ref="E155:E166" si="173">D154</f>
        <v>-7.57722580645161</v>
      </c>
      <c r="F155" s="8" t="s">
        <v>109</v>
      </c>
      <c r="G155" s="6">
        <v>2</v>
      </c>
      <c r="H155" s="11">
        <f t="shared" si="156"/>
        <v>-6.30909677419355</v>
      </c>
      <c r="I155" s="11">
        <f t="shared" si="157"/>
        <v>266.840903225806</v>
      </c>
      <c r="J155" s="11">
        <f t="shared" si="158"/>
        <v>0.00750204383943724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1.51331197707172</v>
      </c>
      <c r="P155" s="11">
        <f t="shared" si="161"/>
        <v>0.0113529327947375</v>
      </c>
      <c r="Q155" s="15">
        <f t="shared" si="162"/>
        <v>0.00238411588689487</v>
      </c>
      <c r="R155" s="11">
        <f t="shared" si="163"/>
        <v>0.1594000625</v>
      </c>
      <c r="S155" s="16">
        <f t="shared" si="164"/>
        <v>0.0149568064748712</v>
      </c>
      <c r="T155" s="3">
        <v>0.01</v>
      </c>
      <c r="U155" s="17">
        <f t="shared" si="165"/>
        <v>0.000149568064748712</v>
      </c>
      <c r="V155" s="16"/>
      <c r="W155" s="3"/>
      <c r="X155" s="3"/>
      <c r="Y155" s="18"/>
      <c r="Z155" s="3"/>
      <c r="AA155" s="19"/>
      <c r="AB155" s="3"/>
      <c r="AC155" s="3"/>
      <c r="AD155" s="3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0.00563956806474871</v>
      </c>
      <c r="AU155" s="24">
        <f t="shared" si="169"/>
        <v>75.9047916666667</v>
      </c>
      <c r="AV155" s="1">
        <f t="shared" si="170"/>
        <v>0.21</v>
      </c>
      <c r="AW155" s="2">
        <f t="shared" si="171"/>
        <v>0.00833333333333333</v>
      </c>
      <c r="AX155" s="1">
        <f t="shared" si="172"/>
        <v>5.01912355279955</v>
      </c>
      <c r="AZ155" s="2"/>
    </row>
    <row r="156" s="1" customFormat="1" ht="16.8" spans="1:52">
      <c r="A156" s="6" t="s">
        <v>72</v>
      </c>
      <c r="B156" s="6">
        <f>G13</f>
        <v>0.21</v>
      </c>
      <c r="C156" s="8">
        <v>2</v>
      </c>
      <c r="D156" s="9">
        <v>1.73289285714286</v>
      </c>
      <c r="E156" s="12">
        <f t="shared" si="173"/>
        <v>-6.30909677419355</v>
      </c>
      <c r="F156" s="8" t="s">
        <v>109</v>
      </c>
      <c r="G156" s="6">
        <v>3</v>
      </c>
      <c r="H156" s="11">
        <f t="shared" si="156"/>
        <v>1.73289285714286</v>
      </c>
      <c r="I156" s="11">
        <f t="shared" si="157"/>
        <v>274.882892857143</v>
      </c>
      <c r="J156" s="11">
        <f t="shared" si="158"/>
        <v>0.0218172994906359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2.26100696094365</v>
      </c>
      <c r="P156" s="11">
        <f t="shared" si="161"/>
        <v>0.0493290660173202</v>
      </c>
      <c r="Q156" s="15">
        <f t="shared" si="162"/>
        <v>0.0103591038636372</v>
      </c>
      <c r="R156" s="11">
        <f t="shared" si="163"/>
        <v>0.1594000625</v>
      </c>
      <c r="S156" s="16">
        <f t="shared" si="164"/>
        <v>0.0649880790582328</v>
      </c>
      <c r="T156" s="3">
        <v>0.01</v>
      </c>
      <c r="U156" s="17">
        <f t="shared" si="165"/>
        <v>0.000649880790582328</v>
      </c>
      <c r="V156" s="16"/>
      <c r="W156" s="3"/>
      <c r="X156" s="3"/>
      <c r="Y156" s="18"/>
      <c r="Z156" s="3"/>
      <c r="AA156" s="19"/>
      <c r="AB156" s="3"/>
      <c r="AC156" s="3"/>
      <c r="AD156" s="3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0.00613988079058233</v>
      </c>
      <c r="AU156" s="24">
        <f t="shared" si="169"/>
        <v>75.9047916666667</v>
      </c>
      <c r="AV156" s="1">
        <f t="shared" si="170"/>
        <v>0.21</v>
      </c>
      <c r="AW156" s="2">
        <f t="shared" si="171"/>
        <v>0.00833333333333333</v>
      </c>
      <c r="AX156" s="1">
        <f t="shared" si="172"/>
        <v>5.46439371483433</v>
      </c>
      <c r="AZ156" s="2"/>
    </row>
    <row r="157" s="1" customFormat="1" ht="16.8" spans="1:52">
      <c r="A157" s="6"/>
      <c r="B157" s="6"/>
      <c r="C157" s="8">
        <v>3</v>
      </c>
      <c r="D157" s="9">
        <v>6.18025806451613</v>
      </c>
      <c r="E157" s="12">
        <f t="shared" si="173"/>
        <v>1.73289285714286</v>
      </c>
      <c r="F157" s="8" t="s">
        <v>109</v>
      </c>
      <c r="G157" s="6">
        <v>4</v>
      </c>
      <c r="H157" s="11">
        <f t="shared" si="156"/>
        <v>6.18025806451613</v>
      </c>
      <c r="I157" s="11">
        <f t="shared" si="157"/>
        <v>279.330258064516</v>
      </c>
      <c r="J157" s="11">
        <f t="shared" si="158"/>
        <v>0.0383467252588062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2.970725811593</v>
      </c>
      <c r="P157" s="11">
        <f t="shared" si="161"/>
        <v>0.113917606516401</v>
      </c>
      <c r="Q157" s="15">
        <f t="shared" si="162"/>
        <v>0.0239226973684442</v>
      </c>
      <c r="R157" s="11">
        <f t="shared" si="163"/>
        <v>0.1594000625</v>
      </c>
      <c r="S157" s="16">
        <f t="shared" si="164"/>
        <v>0.150079598422016</v>
      </c>
      <c r="T157" s="3">
        <v>0.01</v>
      </c>
      <c r="U157" s="17">
        <f t="shared" si="165"/>
        <v>0.00150079598422016</v>
      </c>
      <c r="V157" s="16"/>
      <c r="W157" s="3"/>
      <c r="X157" s="3"/>
      <c r="Y157" s="18"/>
      <c r="Z157" s="3"/>
      <c r="AA157" s="19"/>
      <c r="AB157" s="3"/>
      <c r="AC157" s="3"/>
      <c r="AD157" s="3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0.00699079598422016</v>
      </c>
      <c r="AU157" s="24">
        <f t="shared" si="169"/>
        <v>75.9047916666667</v>
      </c>
      <c r="AV157" s="1">
        <f t="shared" si="170"/>
        <v>0.21</v>
      </c>
      <c r="AW157" s="2">
        <f t="shared" si="171"/>
        <v>0.00833333333333333</v>
      </c>
      <c r="AX157" s="1">
        <f t="shared" si="172"/>
        <v>6.22169435218606</v>
      </c>
      <c r="AZ157" s="2"/>
    </row>
    <row r="158" s="1" customFormat="1" ht="16.8" spans="1:52">
      <c r="A158" s="6"/>
      <c r="B158" s="6"/>
      <c r="C158" s="8">
        <v>4</v>
      </c>
      <c r="D158" s="9">
        <v>9.23393333333333</v>
      </c>
      <c r="E158" s="12">
        <f t="shared" si="173"/>
        <v>6.18025806451613</v>
      </c>
      <c r="F158" s="8" t="s">
        <v>109</v>
      </c>
      <c r="G158" s="6">
        <v>5</v>
      </c>
      <c r="H158" s="11">
        <f t="shared" si="156"/>
        <v>9.23393333333333</v>
      </c>
      <c r="I158" s="11">
        <f t="shared" si="157"/>
        <v>282.383933333333</v>
      </c>
      <c r="J158" s="11">
        <f t="shared" si="158"/>
        <v>0.0559029105062345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2.71396779482277</v>
      </c>
      <c r="O158" s="11">
        <f t="shared" si="174"/>
        <v>0.901888326920497</v>
      </c>
      <c r="P158" s="11">
        <f t="shared" si="161"/>
        <v>0.0504181824264541</v>
      </c>
      <c r="Q158" s="15">
        <f t="shared" si="162"/>
        <v>0.0105878183095554</v>
      </c>
      <c r="R158" s="11">
        <f t="shared" si="163"/>
        <v>0.1594000625</v>
      </c>
      <c r="S158" s="16">
        <f t="shared" si="164"/>
        <v>0.0664229244549723</v>
      </c>
      <c r="T158" s="3">
        <v>0.01</v>
      </c>
      <c r="U158" s="17">
        <f t="shared" si="165"/>
        <v>0.000664229244549723</v>
      </c>
      <c r="V158" s="16"/>
      <c r="W158" s="3"/>
      <c r="X158" s="3"/>
      <c r="Y158" s="18"/>
      <c r="Z158" s="3"/>
      <c r="AA158" s="19"/>
      <c r="AB158" s="3"/>
      <c r="AC158" s="3"/>
      <c r="AD158" s="3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0.00615422924454972</v>
      </c>
      <c r="AU158" s="24">
        <f t="shared" si="169"/>
        <v>75.9047916666667</v>
      </c>
      <c r="AV158" s="1">
        <f t="shared" si="170"/>
        <v>0.21</v>
      </c>
      <c r="AW158" s="2">
        <f t="shared" si="171"/>
        <v>0.00833333333333333</v>
      </c>
      <c r="AX158" s="1">
        <f t="shared" si="172"/>
        <v>5.47716360473143</v>
      </c>
      <c r="AZ158" s="2"/>
    </row>
    <row r="159" s="1" customFormat="1" ht="16.8" spans="1:52">
      <c r="A159" s="6"/>
      <c r="B159" s="6"/>
      <c r="C159" s="8">
        <v>5</v>
      </c>
      <c r="D159" s="9">
        <v>16.317935483871</v>
      </c>
      <c r="E159" s="12">
        <f t="shared" si="173"/>
        <v>9.23393333333333</v>
      </c>
      <c r="F159" s="8" t="s">
        <v>111</v>
      </c>
      <c r="G159" s="6">
        <v>6</v>
      </c>
      <c r="H159" s="11">
        <f t="shared" si="156"/>
        <v>16.317935483871</v>
      </c>
      <c r="I159" s="11">
        <f t="shared" si="157"/>
        <v>289.467935483871</v>
      </c>
      <c r="J159" s="11">
        <f t="shared" si="158"/>
        <v>0.129988317480556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1.61051806116071</v>
      </c>
      <c r="P159" s="11">
        <f t="shared" si="161"/>
        <v>0.209348533042328</v>
      </c>
      <c r="Q159" s="15">
        <f t="shared" si="162"/>
        <v>0.043963191938889</v>
      </c>
      <c r="R159" s="11">
        <f t="shared" si="163"/>
        <v>0.1594000625</v>
      </c>
      <c r="S159" s="16">
        <f t="shared" si="164"/>
        <v>0.275804107284393</v>
      </c>
      <c r="T159" s="3">
        <v>0.01</v>
      </c>
      <c r="U159" s="17">
        <f t="shared" si="165"/>
        <v>0.00275804107284393</v>
      </c>
      <c r="V159" s="16"/>
      <c r="W159" s="3"/>
      <c r="X159" s="3"/>
      <c r="Y159" s="18"/>
      <c r="Z159" s="3"/>
      <c r="AA159" s="19"/>
      <c r="AB159" s="3"/>
      <c r="AC159" s="3"/>
      <c r="AD159" s="3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0.0127080410728439</v>
      </c>
      <c r="AU159" s="24">
        <f t="shared" si="169"/>
        <v>75.9047916666667</v>
      </c>
      <c r="AV159" s="1">
        <f t="shared" si="170"/>
        <v>0.21</v>
      </c>
      <c r="AW159" s="2">
        <f t="shared" si="171"/>
        <v>0.00833333333333333</v>
      </c>
      <c r="AX159" s="1">
        <f t="shared" si="172"/>
        <v>11.3099491887234</v>
      </c>
      <c r="AZ159" s="2"/>
    </row>
    <row r="160" s="1" customFormat="1" ht="16.8" spans="1:52">
      <c r="A160" s="6"/>
      <c r="B160" s="6"/>
      <c r="C160" s="8">
        <v>6</v>
      </c>
      <c r="D160" s="9">
        <v>20.9228666666667</v>
      </c>
      <c r="E160" s="12">
        <f t="shared" si="173"/>
        <v>16.317935483871</v>
      </c>
      <c r="F160" s="8" t="s">
        <v>109</v>
      </c>
      <c r="G160" s="6">
        <v>7</v>
      </c>
      <c r="H160" s="11">
        <f t="shared" si="156"/>
        <v>20.9228666666667</v>
      </c>
      <c r="I160" s="11">
        <f t="shared" si="157"/>
        <v>294.072866666667</v>
      </c>
      <c r="J160" s="11">
        <f t="shared" si="158"/>
        <v>0.220119161996024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2.16021744478505</v>
      </c>
      <c r="P160" s="11">
        <f t="shared" si="161"/>
        <v>0.475505253675277</v>
      </c>
      <c r="Q160" s="15">
        <f t="shared" si="162"/>
        <v>0.0998561032718082</v>
      </c>
      <c r="R160" s="11">
        <f t="shared" si="163"/>
        <v>0.1594000625</v>
      </c>
      <c r="S160" s="16">
        <f t="shared" si="164"/>
        <v>0.626449586692027</v>
      </c>
      <c r="T160" s="3">
        <v>0.01</v>
      </c>
      <c r="U160" s="17">
        <f t="shared" si="165"/>
        <v>0.00626449586692027</v>
      </c>
      <c r="V160" s="16"/>
      <c r="W160" s="3"/>
      <c r="X160" s="3"/>
      <c r="Y160" s="18"/>
      <c r="Z160" s="3"/>
      <c r="AA160" s="19"/>
      <c r="AB160" s="3"/>
      <c r="AC160" s="3"/>
      <c r="AD160" s="3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0.0162144958669203</v>
      </c>
      <c r="AU160" s="24">
        <f t="shared" si="169"/>
        <v>75.9047916666667</v>
      </c>
      <c r="AV160" s="1">
        <f t="shared" si="170"/>
        <v>0.21</v>
      </c>
      <c r="AW160" s="2">
        <f t="shared" si="171"/>
        <v>0.00833333333333333</v>
      </c>
      <c r="AX160" s="1">
        <f t="shared" si="172"/>
        <v>14.4306367381447</v>
      </c>
      <c r="AZ160" s="2"/>
    </row>
    <row r="161" s="1" customFormat="1" ht="16.8" spans="1:52">
      <c r="A161" s="6"/>
      <c r="B161" s="6"/>
      <c r="C161" s="8">
        <v>7</v>
      </c>
      <c r="D161" s="9">
        <v>24.39</v>
      </c>
      <c r="E161" s="12">
        <f t="shared" si="173"/>
        <v>20.9228666666667</v>
      </c>
      <c r="F161" s="8" t="s">
        <v>109</v>
      </c>
      <c r="G161" s="6">
        <v>8</v>
      </c>
      <c r="H161" s="11">
        <f t="shared" si="156"/>
        <v>24.39</v>
      </c>
      <c r="I161" s="11">
        <f t="shared" si="157"/>
        <v>297.54</v>
      </c>
      <c r="J161" s="11">
        <f t="shared" si="158"/>
        <v>0.323756005357015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2.44376010777644</v>
      </c>
      <c r="P161" s="11">
        <f t="shared" si="161"/>
        <v>0.791182010544529</v>
      </c>
      <c r="Q161" s="15">
        <f t="shared" si="162"/>
        <v>0.166148222214351</v>
      </c>
      <c r="R161" s="11">
        <f t="shared" si="163"/>
        <v>0.1594000625</v>
      </c>
      <c r="S161" s="16">
        <f t="shared" si="164"/>
        <v>1.04233473694122</v>
      </c>
      <c r="T161" s="3">
        <v>0.01</v>
      </c>
      <c r="U161" s="17">
        <f t="shared" si="165"/>
        <v>0.0104233473694122</v>
      </c>
      <c r="V161" s="16"/>
      <c r="W161" s="3"/>
      <c r="X161" s="3"/>
      <c r="Y161" s="18"/>
      <c r="Z161" s="3"/>
      <c r="AA161" s="19"/>
      <c r="AB161" s="3"/>
      <c r="AC161" s="3"/>
      <c r="AD161" s="3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0.0203733473694122</v>
      </c>
      <c r="AU161" s="24">
        <f t="shared" si="169"/>
        <v>75.9047916666667</v>
      </c>
      <c r="AV161" s="1">
        <f t="shared" si="170"/>
        <v>0.21</v>
      </c>
      <c r="AW161" s="2">
        <f t="shared" si="171"/>
        <v>0.00833333333333333</v>
      </c>
      <c r="AX161" s="1">
        <f t="shared" si="172"/>
        <v>18.1319467124367</v>
      </c>
      <c r="AZ161" s="2"/>
    </row>
    <row r="162" s="1" customFormat="1" ht="16.8" spans="1:52">
      <c r="A162" s="6"/>
      <c r="B162" s="6"/>
      <c r="C162" s="8">
        <v>8</v>
      </c>
      <c r="D162" s="9">
        <v>20.7729677419355</v>
      </c>
      <c r="E162" s="12">
        <f t="shared" si="173"/>
        <v>24.39</v>
      </c>
      <c r="F162" s="8" t="s">
        <v>109</v>
      </c>
      <c r="G162" s="6">
        <v>9</v>
      </c>
      <c r="H162" s="11">
        <f t="shared" si="156"/>
        <v>20.7729677419355</v>
      </c>
      <c r="I162" s="11">
        <f t="shared" si="157"/>
        <v>293.922967741935</v>
      </c>
      <c r="J162" s="11">
        <f t="shared" si="158"/>
        <v>0.216433444253079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2.41162601389858</v>
      </c>
      <c r="P162" s="11">
        <f t="shared" si="161"/>
        <v>0.521956524438392</v>
      </c>
      <c r="Q162" s="15">
        <f t="shared" si="162"/>
        <v>0.109610870132062</v>
      </c>
      <c r="R162" s="11">
        <f t="shared" si="163"/>
        <v>0.1594000625</v>
      </c>
      <c r="S162" s="16">
        <f t="shared" si="164"/>
        <v>0.687646343501668</v>
      </c>
      <c r="T162" s="3">
        <v>0.01</v>
      </c>
      <c r="U162" s="17">
        <f t="shared" si="165"/>
        <v>0.00687646343501668</v>
      </c>
      <c r="V162" s="16"/>
      <c r="W162" s="3"/>
      <c r="X162" s="3"/>
      <c r="Y162" s="18"/>
      <c r="Z162" s="3"/>
      <c r="AA162" s="19"/>
      <c r="AB162" s="3"/>
      <c r="AC162" s="3"/>
      <c r="AD162" s="3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0.0168264634350167</v>
      </c>
      <c r="AU162" s="24">
        <f t="shared" si="169"/>
        <v>75.9047916666667</v>
      </c>
      <c r="AV162" s="1">
        <f t="shared" si="170"/>
        <v>0.21</v>
      </c>
      <c r="AW162" s="2">
        <f t="shared" si="171"/>
        <v>0.00833333333333333</v>
      </c>
      <c r="AX162" s="1">
        <f t="shared" si="172"/>
        <v>14.9752778878422</v>
      </c>
      <c r="AZ162" s="2"/>
    </row>
    <row r="163" s="1" customFormat="1" ht="16.8" spans="1:52">
      <c r="A163" s="6"/>
      <c r="B163" s="6"/>
      <c r="C163" s="8">
        <v>9</v>
      </c>
      <c r="D163" s="9">
        <v>17.1849333333333</v>
      </c>
      <c r="E163" s="12">
        <f t="shared" si="173"/>
        <v>20.7729677419355</v>
      </c>
      <c r="F163" s="8" t="s">
        <v>109</v>
      </c>
      <c r="G163" s="6">
        <v>10</v>
      </c>
      <c r="H163" s="11">
        <f t="shared" si="156"/>
        <v>17.1849333333333</v>
      </c>
      <c r="I163" s="11">
        <f t="shared" si="157"/>
        <v>290.334933333333</v>
      </c>
      <c r="J163" s="11">
        <f t="shared" si="158"/>
        <v>0.143723440405601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2.64871740612685</v>
      </c>
      <c r="P163" s="11">
        <f t="shared" si="161"/>
        <v>0.38068277827075</v>
      </c>
      <c r="Q163" s="15">
        <f t="shared" si="162"/>
        <v>0.0799433834368575</v>
      </c>
      <c r="R163" s="11">
        <f t="shared" si="163"/>
        <v>0.1594000625</v>
      </c>
      <c r="S163" s="16">
        <f t="shared" si="164"/>
        <v>0.501526675605021</v>
      </c>
      <c r="T163" s="3">
        <v>0.01</v>
      </c>
      <c r="U163" s="17">
        <f t="shared" si="165"/>
        <v>0.00501526675605021</v>
      </c>
      <c r="V163" s="16"/>
      <c r="W163" s="3"/>
      <c r="X163" s="3"/>
      <c r="Y163" s="18"/>
      <c r="Z163" s="3"/>
      <c r="AA163" s="19"/>
      <c r="AB163" s="3"/>
      <c r="AC163" s="3"/>
      <c r="AD163" s="3"/>
      <c r="AE163" s="16">
        <v>0.005</v>
      </c>
      <c r="AF163" s="3">
        <v>0.49</v>
      </c>
      <c r="AG163" s="17">
        <f t="shared" si="166"/>
        <v>0.00245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0.015</v>
      </c>
      <c r="AR163" s="3">
        <v>0.5</v>
      </c>
      <c r="AS163" s="3">
        <f t="shared" si="167"/>
        <v>0.0075</v>
      </c>
      <c r="AT163" s="2">
        <f t="shared" si="168"/>
        <v>0.0149652667560502</v>
      </c>
      <c r="AU163" s="24">
        <f t="shared" si="169"/>
        <v>75.9047916666667</v>
      </c>
      <c r="AV163" s="1">
        <f t="shared" si="170"/>
        <v>0.21</v>
      </c>
      <c r="AW163" s="2">
        <f t="shared" si="171"/>
        <v>0.00833333333333333</v>
      </c>
      <c r="AX163" s="1">
        <f t="shared" si="172"/>
        <v>13.3188432140266</v>
      </c>
      <c r="AZ163" s="2"/>
    </row>
    <row r="164" s="1" customFormat="1" ht="16.8" spans="1:52">
      <c r="A164" s="6"/>
      <c r="B164" s="6"/>
      <c r="C164" s="8">
        <v>10</v>
      </c>
      <c r="D164" s="9">
        <v>8.01738709677419</v>
      </c>
      <c r="E164" s="12">
        <f t="shared" si="173"/>
        <v>17.1849333333333</v>
      </c>
      <c r="F164" s="8" t="s">
        <v>109</v>
      </c>
      <c r="G164" s="6">
        <v>11</v>
      </c>
      <c r="H164" s="11">
        <f t="shared" si="156"/>
        <v>8.01738709677419</v>
      </c>
      <c r="I164" s="11">
        <f t="shared" si="157"/>
        <v>281.167387096774</v>
      </c>
      <c r="J164" s="11">
        <f t="shared" si="158"/>
        <v>0.0481550750615615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2.1546328964633</v>
      </c>
      <c r="O164" s="11">
        <f t="shared" si="174"/>
        <v>0.872449648059472</v>
      </c>
      <c r="P164" s="11">
        <f t="shared" si="161"/>
        <v>0.0420128782897368</v>
      </c>
      <c r="Q164" s="15">
        <f t="shared" si="162"/>
        <v>0.00882270444084472</v>
      </c>
      <c r="R164" s="11">
        <f t="shared" si="163"/>
        <v>0.1594000625</v>
      </c>
      <c r="S164" s="16">
        <f t="shared" si="164"/>
        <v>0.0553494415401796</v>
      </c>
      <c r="T164" s="3">
        <v>0.01</v>
      </c>
      <c r="U164" s="17">
        <f t="shared" si="165"/>
        <v>0.000553494415401796</v>
      </c>
      <c r="V164" s="16"/>
      <c r="W164" s="3"/>
      <c r="X164" s="3"/>
      <c r="Y164" s="18"/>
      <c r="Z164" s="3"/>
      <c r="AA164" s="19"/>
      <c r="AB164" s="3"/>
      <c r="AC164" s="3"/>
      <c r="AD164" s="3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0.0060434944154018</v>
      </c>
      <c r="AU164" s="24">
        <f t="shared" si="169"/>
        <v>75.9047916666667</v>
      </c>
      <c r="AV164" s="1">
        <f t="shared" si="170"/>
        <v>0.21</v>
      </c>
      <c r="AW164" s="2">
        <f t="shared" si="171"/>
        <v>0.00833333333333333</v>
      </c>
      <c r="AX164" s="1">
        <f t="shared" si="172"/>
        <v>5.37861141372842</v>
      </c>
      <c r="AZ164" s="2"/>
    </row>
    <row r="165" s="1" customFormat="1" ht="16.8" spans="1:52">
      <c r="A165" s="6"/>
      <c r="B165" s="6"/>
      <c r="C165" s="8">
        <v>11</v>
      </c>
      <c r="D165" s="9">
        <v>0.1061</v>
      </c>
      <c r="E165" s="12">
        <f t="shared" si="173"/>
        <v>8.01738709677419</v>
      </c>
      <c r="F165" s="8" t="s">
        <v>111</v>
      </c>
      <c r="G165" s="6">
        <v>12</v>
      </c>
      <c r="H165" s="11">
        <f t="shared" si="156"/>
        <v>0.1061</v>
      </c>
      <c r="I165" s="11">
        <f t="shared" si="157"/>
        <v>273.2561</v>
      </c>
      <c r="J165" s="11">
        <f t="shared" si="158"/>
        <v>0.0176692459816443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1.5894846864364</v>
      </c>
      <c r="P165" s="11">
        <f t="shared" si="161"/>
        <v>0.0280849959087016</v>
      </c>
      <c r="Q165" s="15">
        <f t="shared" si="162"/>
        <v>0.00589784914082733</v>
      </c>
      <c r="R165" s="11">
        <f t="shared" si="163"/>
        <v>0.1594000625</v>
      </c>
      <c r="S165" s="16">
        <f t="shared" si="164"/>
        <v>0.0370002937786008</v>
      </c>
      <c r="T165" s="3">
        <v>0.01</v>
      </c>
      <c r="U165" s="17">
        <f t="shared" si="165"/>
        <v>0.000370002937786008</v>
      </c>
      <c r="V165" s="16"/>
      <c r="W165" s="3"/>
      <c r="X165" s="3"/>
      <c r="Y165" s="18"/>
      <c r="Z165" s="3"/>
      <c r="AA165" s="19"/>
      <c r="AB165" s="3"/>
      <c r="AC165" s="3"/>
      <c r="AD165" s="3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0.00586000293778601</v>
      </c>
      <c r="AU165" s="24">
        <f t="shared" si="169"/>
        <v>75.9047916666667</v>
      </c>
      <c r="AV165" s="1">
        <f t="shared" si="170"/>
        <v>0.21</v>
      </c>
      <c r="AW165" s="2">
        <f t="shared" si="171"/>
        <v>0.00833333333333333</v>
      </c>
      <c r="AX165" s="1">
        <f t="shared" si="172"/>
        <v>5.21530699281078</v>
      </c>
      <c r="AY165" s="1">
        <f>SUM(AX154:AX165)</f>
        <v>109.885048502713</v>
      </c>
      <c r="AZ165" s="2"/>
    </row>
    <row r="166" s="1" customFormat="1" ht="16.8" spans="1:46">
      <c r="A166" s="6"/>
      <c r="B166" s="6"/>
      <c r="C166" s="8">
        <v>12</v>
      </c>
      <c r="D166" s="9">
        <v>-4.03193548387097</v>
      </c>
      <c r="E166" s="12">
        <f t="shared" si="173"/>
        <v>0.1061</v>
      </c>
      <c r="F166" s="8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J22" sqref="J22"/>
    </sheetView>
  </sheetViews>
  <sheetFormatPr defaultColWidth="8.88461538461539" defaultRowHeight="14.4"/>
  <cols>
    <col min="1" max="1" width="21.8846153846154" style="1" customWidth="1"/>
    <col min="2" max="2" width="11.2211538461538" style="1" customWidth="1"/>
    <col min="3" max="3" width="8.88461538461539" style="1"/>
    <col min="4" max="4" width="12.5576923076923" style="1" customWidth="1"/>
    <col min="5" max="5" width="15.6634615384615" style="1"/>
    <col min="6" max="6" width="14.1153846153846" style="1" customWidth="1"/>
    <col min="7" max="7" width="11.2211538461538" style="1" customWidth="1"/>
    <col min="8" max="8" width="18.6634615384615" style="1" customWidth="1"/>
    <col min="9" max="9" width="15.6634615384615" style="1" customWidth="1"/>
    <col min="10" max="10" width="9.88461538461538" style="1"/>
    <col min="11" max="11" width="10" style="1" customWidth="1"/>
    <col min="12" max="12" width="11.5576923076923" style="1" customWidth="1"/>
    <col min="13" max="16" width="8.88461538461539" style="1"/>
    <col min="17" max="17" width="9.66346153846154" style="1" customWidth="1"/>
    <col min="18" max="18" width="15.6634615384615" style="1" customWidth="1"/>
    <col min="19" max="20" width="8.88461538461539" style="1"/>
    <col min="21" max="21" width="11.4423076923077" style="1" customWidth="1"/>
    <col min="22" max="23" width="8.88461538461539" style="1"/>
    <col min="24" max="24" width="9" style="1"/>
    <col min="25" max="26" width="8.88461538461539" style="1"/>
    <col min="27" max="27" width="9" style="1" customWidth="1"/>
    <col min="28" max="28" width="15.6634615384615" style="1" customWidth="1"/>
    <col min="29" max="29" width="8.88461538461539" style="1"/>
    <col min="30" max="30" width="10.2211538461538" style="1" customWidth="1"/>
    <col min="31" max="31" width="8.88461538461539" style="1"/>
    <col min="32" max="32" width="23.1153846153846" style="1" customWidth="1"/>
    <col min="33" max="33" width="11.4423076923077" style="1"/>
    <col min="34" max="35" width="8.88461538461539" style="1"/>
    <col min="36" max="36" width="11.4423076923077" style="1"/>
    <col min="37" max="37" width="10.3365384615385" style="1" customWidth="1"/>
    <col min="38" max="38" width="11.4423076923077" style="1"/>
    <col min="39" max="39" width="10.4423076923077" style="1" customWidth="1"/>
    <col min="40" max="40" width="13" style="1" customWidth="1"/>
    <col min="41" max="41" width="8.88461538461539" style="1"/>
    <col min="42" max="42" width="12.6634615384615" style="1" customWidth="1"/>
    <col min="43" max="43" width="16.2211538461538" style="1" customWidth="1"/>
    <col min="44" max="44" width="11.1153846153846" style="1" customWidth="1"/>
    <col min="45" max="45" width="11.4423076923077" style="1"/>
    <col min="46" max="46" width="16.2211538461538" style="2" customWidth="1"/>
    <col min="47" max="47" width="15.6634615384615" style="1" customWidth="1"/>
    <col min="48" max="51" width="15.6634615384615" style="1"/>
    <col min="52" max="52" width="9.66346153846154" style="1" customWidth="1"/>
    <col min="53" max="53" width="15.6634615384615" style="1" customWidth="1"/>
    <col min="54" max="54" width="15.6634615384615" style="1"/>
    <col min="55" max="16384" width="8.88461538461539" style="1"/>
  </cols>
  <sheetData>
    <row r="1" s="1" customFormat="1" ht="16.8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ht="16.8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ht="16.8" spans="1:46">
      <c r="A3" s="4"/>
      <c r="B3" s="5" t="s">
        <v>41</v>
      </c>
      <c r="C3" s="3"/>
      <c r="D3" s="3"/>
      <c r="E3" s="3">
        <v>702</v>
      </c>
      <c r="F3" s="3">
        <v>1069.523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ht="16.8" spans="1:46">
      <c r="A4" s="4"/>
      <c r="B4" s="5" t="s">
        <v>42</v>
      </c>
      <c r="C4" s="3"/>
      <c r="D4" s="3"/>
      <c r="E4" s="3">
        <v>64.85</v>
      </c>
      <c r="F4" s="3">
        <v>1433.9025</v>
      </c>
      <c r="G4" s="3">
        <v>0.24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ht="16.8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ht="16.8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ht="16.8" spans="1:46">
      <c r="A7" s="4"/>
      <c r="B7" s="5" t="s">
        <v>45</v>
      </c>
      <c r="C7" s="3"/>
      <c r="D7" s="3"/>
      <c r="E7" s="3">
        <v>200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ht="16.8" spans="1:46">
      <c r="A8" s="4"/>
      <c r="B8" s="5" t="s">
        <v>46</v>
      </c>
      <c r="C8" s="3"/>
      <c r="D8" s="3"/>
      <c r="E8" s="3">
        <v>5835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ht="16.8" spans="1:46">
      <c r="A9" s="4" t="s">
        <v>47</v>
      </c>
      <c r="B9" s="5"/>
      <c r="C9" s="3"/>
      <c r="D9" s="3"/>
      <c r="E9" s="3">
        <v>742.85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ht="16.8" spans="1:46">
      <c r="A10" s="4" t="s">
        <v>48</v>
      </c>
      <c r="B10" s="5"/>
      <c r="C10" s="3"/>
      <c r="D10" s="3"/>
      <c r="E10" s="3">
        <v>98.2</v>
      </c>
      <c r="F10" s="3">
        <v>625.464</v>
      </c>
      <c r="G10" s="3">
        <v>0.3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ht="16.8" spans="1:46">
      <c r="A11" s="4" t="s">
        <v>49</v>
      </c>
      <c r="B11" s="5"/>
      <c r="C11" s="3"/>
      <c r="D11" s="3"/>
      <c r="E11" s="3">
        <v>30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ht="16.8" spans="1:46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ht="16.8" spans="1:46">
      <c r="A13" s="4" t="s">
        <v>51</v>
      </c>
      <c r="B13" s="5"/>
      <c r="C13" s="3"/>
      <c r="D13" s="3"/>
      <c r="E13" s="3">
        <v>23.8</v>
      </c>
      <c r="F13" s="3">
        <v>910.8575</v>
      </c>
      <c r="G13" s="3">
        <v>0.26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ht="16.8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10" t="s">
        <v>56</v>
      </c>
      <c r="H16" s="10" t="s">
        <v>57</v>
      </c>
      <c r="I16" s="10">
        <f>AV40+AV55+AV71+AV87+AV102+BB118+AY134+AY150+BB150+AY165+AG118</f>
        <v>30091466.5204572</v>
      </c>
      <c r="J16" s="10" t="s">
        <v>35</v>
      </c>
      <c r="K16" s="10">
        <f>I16/(10000*1000)</f>
        <v>3.00914665204572</v>
      </c>
      <c r="L16" s="10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10"/>
      <c r="H17" s="10" t="s">
        <v>60</v>
      </c>
      <c r="I17" s="10"/>
      <c r="J17" s="10" t="s">
        <v>35</v>
      </c>
      <c r="K17" s="10"/>
      <c r="L17" s="10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7" t="s">
        <v>42</v>
      </c>
      <c r="B28" s="7"/>
      <c r="C28" s="8" t="s">
        <v>87</v>
      </c>
      <c r="D28" s="8" t="s">
        <v>88</v>
      </c>
      <c r="E28" s="8" t="s">
        <v>89</v>
      </c>
      <c r="F28" s="8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ht="16.8" spans="1:47">
      <c r="A29" s="6" t="s">
        <v>107</v>
      </c>
      <c r="B29" s="6">
        <f>F4</f>
        <v>1433.9025</v>
      </c>
      <c r="C29" s="8" t="s">
        <v>108</v>
      </c>
      <c r="D29" s="9">
        <v>-12.4227096774194</v>
      </c>
      <c r="E29" s="8"/>
      <c r="F29" s="8"/>
      <c r="G29" s="6">
        <v>1</v>
      </c>
      <c r="H29" s="11">
        <f t="shared" ref="H29:H40" si="0">E30</f>
        <v>-12.4227096774194</v>
      </c>
      <c r="I29" s="11">
        <f t="shared" ref="I29:I40" si="1">H29+273.15</f>
        <v>260.727290322581</v>
      </c>
      <c r="J29" s="11">
        <f t="shared" ref="J29:J40" si="2">EXP(($C$18*(I29-$C$16))/($C$19*I29*$C$16))</f>
        <v>0.00318855409100584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0.00381006306873208</v>
      </c>
      <c r="Q29" s="15">
        <f t="shared" ref="Q29:Q40" si="6">P29*$B$31</f>
        <v>0.000914415136495699</v>
      </c>
      <c r="R29" s="11">
        <f t="shared" ref="R29:R40" si="7">L29*$B$31</f>
        <v>0.2867805</v>
      </c>
      <c r="S29" s="16">
        <f t="shared" ref="S29:S40" si="8">Q29/R29</f>
        <v>0.00318855409100584</v>
      </c>
      <c r="T29" s="3">
        <v>0.01</v>
      </c>
      <c r="U29" s="17">
        <f t="shared" ref="U29:U40" si="9">S29*T29</f>
        <v>3.18855409100584e-5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0.0219318855409101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5.40416666666667</v>
      </c>
      <c r="AU29" s="1">
        <f t="shared" ref="AU29:AU40" si="17">AT29*10000*AS29*0.67*AR29*AQ29</f>
        <v>22773.4656029797</v>
      </c>
    </row>
    <row r="30" s="1" customFormat="1" ht="16.8" spans="1:47">
      <c r="A30" s="6" t="s">
        <v>110</v>
      </c>
      <c r="B30" s="6">
        <v>1</v>
      </c>
      <c r="C30" s="8">
        <v>1</v>
      </c>
      <c r="D30" s="9">
        <v>-12.6723225806452</v>
      </c>
      <c r="E30" s="12">
        <f t="shared" ref="E30:E41" si="18">D29</f>
        <v>-12.4227096774194</v>
      </c>
      <c r="F30" s="8" t="s">
        <v>109</v>
      </c>
      <c r="G30" s="6">
        <v>2</v>
      </c>
      <c r="H30" s="11">
        <f t="shared" si="0"/>
        <v>-12.6723225806452</v>
      </c>
      <c r="I30" s="11">
        <f t="shared" si="1"/>
        <v>260.477677419355</v>
      </c>
      <c r="J30" s="11">
        <f t="shared" si="2"/>
        <v>0.00307646284399166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2.38602743693127</v>
      </c>
      <c r="P30" s="11">
        <f t="shared" si="5"/>
        <v>0.0073405247544637</v>
      </c>
      <c r="Q30" s="15">
        <f t="shared" si="6"/>
        <v>0.00176172594107129</v>
      </c>
      <c r="R30" s="11">
        <f t="shared" si="7"/>
        <v>0.2867805</v>
      </c>
      <c r="S30" s="16">
        <f t="shared" si="8"/>
        <v>0.00614311621979629</v>
      </c>
      <c r="T30" s="3">
        <v>0.01</v>
      </c>
      <c r="U30" s="17">
        <f t="shared" si="9"/>
        <v>6.14311621979629e-5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0.021961431162198</v>
      </c>
      <c r="AR30" s="24">
        <f t="shared" si="15"/>
        <v>119.491875</v>
      </c>
      <c r="AS30" s="1">
        <f t="shared" si="16"/>
        <v>0.24</v>
      </c>
      <c r="AT30" s="2">
        <f>$E$4/12</f>
        <v>5.40416666666667</v>
      </c>
      <c r="AU30" s="1">
        <f t="shared" si="17"/>
        <v>22804.1449619826</v>
      </c>
    </row>
    <row r="31" s="1" customFormat="1" ht="16.8" spans="1:47">
      <c r="A31" s="6" t="s">
        <v>72</v>
      </c>
      <c r="B31" s="6">
        <f>G4</f>
        <v>0.24</v>
      </c>
      <c r="C31" s="8">
        <v>2</v>
      </c>
      <c r="D31" s="9">
        <v>-4.04260714285714</v>
      </c>
      <c r="E31" s="12">
        <f t="shared" si="18"/>
        <v>-12.6723225806452</v>
      </c>
      <c r="F31" s="8" t="s">
        <v>109</v>
      </c>
      <c r="G31" s="6">
        <v>3</v>
      </c>
      <c r="H31" s="11">
        <f t="shared" si="0"/>
        <v>-4.04260714285714</v>
      </c>
      <c r="I31" s="11">
        <f t="shared" si="1"/>
        <v>269.107392857143</v>
      </c>
      <c r="J31" s="11">
        <f t="shared" si="2"/>
        <v>0.010201104026897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3.5736056621768</v>
      </c>
      <c r="P31" s="11">
        <f t="shared" si="5"/>
        <v>0.0364547231109739</v>
      </c>
      <c r="Q31" s="15">
        <f t="shared" si="6"/>
        <v>0.00874913354663374</v>
      </c>
      <c r="R31" s="11">
        <f t="shared" si="7"/>
        <v>0.2867805</v>
      </c>
      <c r="S31" s="16">
        <f t="shared" si="8"/>
        <v>0.030508118741106</v>
      </c>
      <c r="T31" s="3">
        <v>0.01</v>
      </c>
      <c r="U31" s="17">
        <f t="shared" si="9"/>
        <v>0.00030508118741106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0.0222050811874111</v>
      </c>
      <c r="AR31" s="24">
        <f t="shared" si="15"/>
        <v>119.491875</v>
      </c>
      <c r="AS31" s="1">
        <f t="shared" si="16"/>
        <v>0.24</v>
      </c>
      <c r="AT31" s="2">
        <f>$E$4/12</f>
        <v>5.40416666666667</v>
      </c>
      <c r="AU31" s="1">
        <f t="shared" si="17"/>
        <v>23057.1444342808</v>
      </c>
    </row>
    <row r="32" s="1" customFormat="1" ht="16.8" spans="1:47">
      <c r="A32" s="6"/>
      <c r="B32" s="6"/>
      <c r="C32" s="8">
        <v>3</v>
      </c>
      <c r="D32" s="9">
        <v>1.593</v>
      </c>
      <c r="E32" s="12">
        <f t="shared" si="18"/>
        <v>-4.04260714285714</v>
      </c>
      <c r="F32" s="8" t="s">
        <v>109</v>
      </c>
      <c r="G32" s="6">
        <v>4</v>
      </c>
      <c r="H32" s="11">
        <f t="shared" si="0"/>
        <v>1.593</v>
      </c>
      <c r="I32" s="11">
        <f t="shared" si="1"/>
        <v>274.743</v>
      </c>
      <c r="J32" s="11">
        <f t="shared" si="2"/>
        <v>0.0214273329036825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4.73206968906583</v>
      </c>
      <c r="P32" s="11">
        <f t="shared" si="5"/>
        <v>0.101395632551039</v>
      </c>
      <c r="Q32" s="15">
        <f t="shared" si="6"/>
        <v>0.0243349518122494</v>
      </c>
      <c r="R32" s="11">
        <f t="shared" si="7"/>
        <v>0.2867805</v>
      </c>
      <c r="S32" s="16">
        <f t="shared" si="8"/>
        <v>0.0848556711919024</v>
      </c>
      <c r="T32" s="3">
        <v>0.01</v>
      </c>
      <c r="U32" s="17">
        <f t="shared" si="9"/>
        <v>0.000848556711919024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0.022748556711919</v>
      </c>
      <c r="AR32" s="24">
        <f t="shared" si="15"/>
        <v>119.491875</v>
      </c>
      <c r="AS32" s="1">
        <f t="shared" si="16"/>
        <v>0.24</v>
      </c>
      <c r="AT32" s="2">
        <f>$E$4/12</f>
        <v>5.40416666666667</v>
      </c>
      <c r="AU32" s="1">
        <f t="shared" si="17"/>
        <v>23621.474443224</v>
      </c>
    </row>
    <row r="33" s="1" customFormat="1" ht="16.8" spans="1:47">
      <c r="A33" s="6"/>
      <c r="B33" s="6"/>
      <c r="C33" s="8">
        <v>4</v>
      </c>
      <c r="D33" s="9">
        <v>6.99</v>
      </c>
      <c r="E33" s="12">
        <f t="shared" si="18"/>
        <v>1.593</v>
      </c>
      <c r="F33" s="8" t="s">
        <v>109</v>
      </c>
      <c r="G33" s="6">
        <v>5</v>
      </c>
      <c r="H33" s="11">
        <f t="shared" si="0"/>
        <v>6.99</v>
      </c>
      <c r="I33" s="11">
        <f t="shared" si="1"/>
        <v>280.14</v>
      </c>
      <c r="J33" s="11">
        <f t="shared" si="2"/>
        <v>0.0424117206900684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4.39914035368905</v>
      </c>
      <c r="O33" s="11">
        <f t="shared" si="19"/>
        <v>1.42645245282574</v>
      </c>
      <c r="P33" s="11">
        <f t="shared" si="5"/>
        <v>0.0604983030069082</v>
      </c>
      <c r="Q33" s="15">
        <f t="shared" si="6"/>
        <v>0.014519592721658</v>
      </c>
      <c r="R33" s="11">
        <f t="shared" si="7"/>
        <v>0.2867805</v>
      </c>
      <c r="S33" s="16">
        <f t="shared" si="8"/>
        <v>0.050629637376523</v>
      </c>
      <c r="T33" s="3">
        <v>0.01</v>
      </c>
      <c r="U33" s="17">
        <f t="shared" si="9"/>
        <v>0.00050629637376523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0.0299562963737652</v>
      </c>
      <c r="AR33" s="24">
        <f t="shared" si="15"/>
        <v>119.491875</v>
      </c>
      <c r="AS33" s="1">
        <f t="shared" si="16"/>
        <v>0.24</v>
      </c>
      <c r="AT33" s="2">
        <f>$E$4/12</f>
        <v>5.40416666666667</v>
      </c>
      <c r="AU33" s="1">
        <f t="shared" si="17"/>
        <v>31105.7926956653</v>
      </c>
    </row>
    <row r="34" s="1" customFormat="1" ht="16.8" spans="1:47">
      <c r="A34" s="6"/>
      <c r="B34" s="6"/>
      <c r="C34" s="8">
        <v>5</v>
      </c>
      <c r="D34" s="9">
        <v>14.1447741935484</v>
      </c>
      <c r="E34" s="12">
        <f t="shared" si="18"/>
        <v>6.99</v>
      </c>
      <c r="F34" s="8" t="s">
        <v>111</v>
      </c>
      <c r="G34" s="6">
        <v>6</v>
      </c>
      <c r="H34" s="11">
        <f t="shared" si="0"/>
        <v>14.1447741935484</v>
      </c>
      <c r="I34" s="11">
        <f t="shared" si="1"/>
        <v>287.294774193548</v>
      </c>
      <c r="J34" s="11">
        <f t="shared" si="2"/>
        <v>0.100786861947821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2.56087289981883</v>
      </c>
      <c r="P34" s="11">
        <f t="shared" si="5"/>
        <v>0.258102343419956</v>
      </c>
      <c r="Q34" s="15">
        <f t="shared" si="6"/>
        <v>0.0619445624207895</v>
      </c>
      <c r="R34" s="11">
        <f t="shared" si="7"/>
        <v>0.2867805</v>
      </c>
      <c r="S34" s="16">
        <f t="shared" si="8"/>
        <v>0.215999910805614</v>
      </c>
      <c r="T34" s="3">
        <v>0.01</v>
      </c>
      <c r="U34" s="17">
        <f t="shared" si="9"/>
        <v>0.00215999910805614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0.0316099991080561</v>
      </c>
      <c r="AR34" s="24">
        <f t="shared" si="15"/>
        <v>119.491875</v>
      </c>
      <c r="AS34" s="1">
        <f t="shared" si="16"/>
        <v>0.24</v>
      </c>
      <c r="AT34" s="2">
        <f>$E$4/12</f>
        <v>5.40416666666667</v>
      </c>
      <c r="AU34" s="1">
        <f t="shared" si="17"/>
        <v>32822.9520464507</v>
      </c>
    </row>
    <row r="35" s="1" customFormat="1" ht="16.8" spans="1:47">
      <c r="A35" s="6"/>
      <c r="B35" s="6"/>
      <c r="C35" s="8">
        <v>6</v>
      </c>
      <c r="D35" s="9">
        <v>17.7116333333333</v>
      </c>
      <c r="E35" s="12">
        <f t="shared" si="18"/>
        <v>14.1447741935484</v>
      </c>
      <c r="F35" s="8" t="s">
        <v>109</v>
      </c>
      <c r="G35" s="6">
        <v>7</v>
      </c>
      <c r="H35" s="11">
        <f t="shared" si="0"/>
        <v>17.7116333333333</v>
      </c>
      <c r="I35" s="11">
        <f t="shared" si="1"/>
        <v>290.861633333333</v>
      </c>
      <c r="J35" s="11">
        <f t="shared" si="2"/>
        <v>0.152722036103841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3.49768930639888</v>
      </c>
      <c r="P35" s="11">
        <f t="shared" si="5"/>
        <v>0.534174232531866</v>
      </c>
      <c r="Q35" s="15">
        <f t="shared" si="6"/>
        <v>0.128201815807648</v>
      </c>
      <c r="R35" s="11">
        <f t="shared" si="7"/>
        <v>0.2867805</v>
      </c>
      <c r="S35" s="16">
        <f t="shared" si="8"/>
        <v>0.4470381208194</v>
      </c>
      <c r="T35" s="3">
        <v>0.01</v>
      </c>
      <c r="U35" s="17">
        <f t="shared" si="9"/>
        <v>0.004470381208194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0.033920381208194</v>
      </c>
      <c r="AR35" s="24">
        <f t="shared" si="15"/>
        <v>119.491875</v>
      </c>
      <c r="AS35" s="1">
        <f t="shared" si="16"/>
        <v>0.24</v>
      </c>
      <c r="AT35" s="2">
        <f>$E$4/12</f>
        <v>5.40416666666667</v>
      </c>
      <c r="AU35" s="1">
        <f t="shared" si="17"/>
        <v>35221.9891556443</v>
      </c>
    </row>
    <row r="36" s="1" customFormat="1" ht="16.8" spans="1:47">
      <c r="A36" s="6"/>
      <c r="B36" s="6"/>
      <c r="C36" s="8">
        <v>7</v>
      </c>
      <c r="D36" s="9">
        <v>21.8652580645161</v>
      </c>
      <c r="E36" s="12">
        <f t="shared" si="18"/>
        <v>17.7116333333333</v>
      </c>
      <c r="F36" s="8" t="s">
        <v>109</v>
      </c>
      <c r="G36" s="6">
        <v>8</v>
      </c>
      <c r="H36" s="11">
        <f t="shared" si="0"/>
        <v>21.8652580645161</v>
      </c>
      <c r="I36" s="11">
        <f t="shared" si="1"/>
        <v>295.015258064516</v>
      </c>
      <c r="J36" s="11">
        <f t="shared" si="2"/>
        <v>0.24467613208382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4.15843382386701</v>
      </c>
      <c r="P36" s="11">
        <f t="shared" si="5"/>
        <v>1.01746950355031</v>
      </c>
      <c r="Q36" s="15">
        <f t="shared" si="6"/>
        <v>0.244192680852074</v>
      </c>
      <c r="R36" s="11">
        <f t="shared" si="7"/>
        <v>0.2867805</v>
      </c>
      <c r="S36" s="16">
        <f t="shared" si="8"/>
        <v>0.851496809762429</v>
      </c>
      <c r="T36" s="3">
        <v>0.01</v>
      </c>
      <c r="U36" s="17">
        <f t="shared" si="9"/>
        <v>0.00851496809762429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0.0379649680976243</v>
      </c>
      <c r="AR36" s="24">
        <f t="shared" si="15"/>
        <v>119.491875</v>
      </c>
      <c r="AS36" s="1">
        <f t="shared" si="16"/>
        <v>0.24</v>
      </c>
      <c r="AT36" s="2">
        <f>$E$4/12</f>
        <v>5.40416666666667</v>
      </c>
      <c r="AU36" s="1">
        <f t="shared" si="17"/>
        <v>39421.7767312674</v>
      </c>
    </row>
    <row r="37" s="1" customFormat="1" ht="16.8" spans="1:47">
      <c r="A37" s="6"/>
      <c r="B37" s="6"/>
      <c r="C37" s="8">
        <v>8</v>
      </c>
      <c r="D37" s="9">
        <v>18.7890322580645</v>
      </c>
      <c r="E37" s="12">
        <f t="shared" si="18"/>
        <v>21.8652580645161</v>
      </c>
      <c r="F37" s="8" t="s">
        <v>109</v>
      </c>
      <c r="G37" s="6">
        <v>9</v>
      </c>
      <c r="H37" s="11">
        <f t="shared" si="0"/>
        <v>18.7890322580645</v>
      </c>
      <c r="I37" s="11">
        <f t="shared" si="1"/>
        <v>291.939032258064</v>
      </c>
      <c r="J37" s="11">
        <f t="shared" si="2"/>
        <v>0.1728045604627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4.3358830703167</v>
      </c>
      <c r="P37" s="11">
        <f t="shared" si="5"/>
        <v>0.74926036818374</v>
      </c>
      <c r="Q37" s="15">
        <f t="shared" si="6"/>
        <v>0.179822488364097</v>
      </c>
      <c r="R37" s="11">
        <f t="shared" si="7"/>
        <v>0.2867805</v>
      </c>
      <c r="S37" s="16">
        <f t="shared" si="8"/>
        <v>0.627038757391446</v>
      </c>
      <c r="T37" s="3">
        <v>0.01</v>
      </c>
      <c r="U37" s="17">
        <f t="shared" si="9"/>
        <v>0.00627038757391446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0.0357203875739145</v>
      </c>
      <c r="AR37" s="24">
        <f t="shared" si="15"/>
        <v>119.491875</v>
      </c>
      <c r="AS37" s="1">
        <f t="shared" si="16"/>
        <v>0.24</v>
      </c>
      <c r="AT37" s="2">
        <f>$E$4/12</f>
        <v>5.40416666666667</v>
      </c>
      <c r="AU37" s="1">
        <f t="shared" si="17"/>
        <v>37091.0661658455</v>
      </c>
    </row>
    <row r="38" s="1" customFormat="1" ht="16.8" spans="1:47">
      <c r="A38" s="6"/>
      <c r="B38" s="6"/>
      <c r="C38" s="8">
        <v>9</v>
      </c>
      <c r="D38" s="9">
        <v>15.3944666666667</v>
      </c>
      <c r="E38" s="12">
        <f t="shared" si="18"/>
        <v>18.7890322580645</v>
      </c>
      <c r="F38" s="8" t="s">
        <v>109</v>
      </c>
      <c r="G38" s="6">
        <v>10</v>
      </c>
      <c r="H38" s="11">
        <f t="shared" si="0"/>
        <v>15.3944666666667</v>
      </c>
      <c r="I38" s="11">
        <f t="shared" si="1"/>
        <v>288.544466666667</v>
      </c>
      <c r="J38" s="11">
        <f t="shared" si="2"/>
        <v>0.11672163544862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4.78154145213296</v>
      </c>
      <c r="P38" s="11">
        <f t="shared" si="5"/>
        <v>0.558109338258327</v>
      </c>
      <c r="Q38" s="15">
        <f t="shared" si="6"/>
        <v>0.133946241181998</v>
      </c>
      <c r="R38" s="11">
        <f t="shared" si="7"/>
        <v>0.2867805</v>
      </c>
      <c r="S38" s="16">
        <f t="shared" si="8"/>
        <v>0.467068859918992</v>
      </c>
      <c r="T38" s="3">
        <v>0.01</v>
      </c>
      <c r="U38" s="17">
        <f t="shared" si="9"/>
        <v>0.00467068859918992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0.0341206885991899</v>
      </c>
      <c r="AR38" s="24">
        <f t="shared" si="15"/>
        <v>119.491875</v>
      </c>
      <c r="AS38" s="1">
        <f t="shared" si="16"/>
        <v>0.24</v>
      </c>
      <c r="AT38" s="2">
        <f>$E$4/12</f>
        <v>5.40416666666667</v>
      </c>
      <c r="AU38" s="1">
        <f t="shared" si="17"/>
        <v>35429.9828308966</v>
      </c>
    </row>
    <row r="39" s="1" customFormat="1" ht="16.8" spans="1:47">
      <c r="A39" s="6"/>
      <c r="B39" s="6"/>
      <c r="C39" s="8">
        <v>10</v>
      </c>
      <c r="D39" s="9">
        <v>3.919</v>
      </c>
      <c r="E39" s="12">
        <f t="shared" si="18"/>
        <v>15.3944666666667</v>
      </c>
      <c r="F39" s="8" t="s">
        <v>109</v>
      </c>
      <c r="G39" s="6">
        <v>11</v>
      </c>
      <c r="H39" s="11">
        <f t="shared" si="0"/>
        <v>3.919</v>
      </c>
      <c r="I39" s="11">
        <f t="shared" si="1"/>
        <v>277.069</v>
      </c>
      <c r="J39" s="11">
        <f t="shared" si="2"/>
        <v>0.0288521276670529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4.0122605081809</v>
      </c>
      <c r="O39" s="11">
        <f t="shared" si="19"/>
        <v>1.40609035569373</v>
      </c>
      <c r="P39" s="11">
        <f t="shared" si="5"/>
        <v>0.0405686984538873</v>
      </c>
      <c r="Q39" s="15">
        <f t="shared" si="6"/>
        <v>0.00973648762893295</v>
      </c>
      <c r="R39" s="11">
        <f t="shared" si="7"/>
        <v>0.2867805</v>
      </c>
      <c r="S39" s="16">
        <f t="shared" si="8"/>
        <v>0.0339510100196246</v>
      </c>
      <c r="T39" s="3">
        <v>0.01</v>
      </c>
      <c r="U39" s="17">
        <f t="shared" si="9"/>
        <v>0.000339510100196246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0.0222395101001962</v>
      </c>
      <c r="AR39" s="24">
        <f t="shared" si="15"/>
        <v>119.491875</v>
      </c>
      <c r="AS39" s="1">
        <f t="shared" si="16"/>
        <v>0.24</v>
      </c>
      <c r="AT39" s="2">
        <f>$E$4/12</f>
        <v>5.40416666666667</v>
      </c>
      <c r="AU39" s="1">
        <f t="shared" si="17"/>
        <v>23092.8944686132</v>
      </c>
    </row>
    <row r="40" s="1" customFormat="1" ht="16.8" spans="1:48">
      <c r="A40" s="6"/>
      <c r="B40" s="6"/>
      <c r="C40" s="8">
        <v>11</v>
      </c>
      <c r="D40" s="9">
        <v>-6.35486666666667</v>
      </c>
      <c r="E40" s="12">
        <f t="shared" si="18"/>
        <v>3.919</v>
      </c>
      <c r="F40" s="8" t="s">
        <v>111</v>
      </c>
      <c r="G40" s="6">
        <v>12</v>
      </c>
      <c r="H40" s="11">
        <f t="shared" si="0"/>
        <v>-6.35486666666667</v>
      </c>
      <c r="I40" s="11">
        <f t="shared" si="1"/>
        <v>266.795133333333</v>
      </c>
      <c r="J40" s="11">
        <f t="shared" si="2"/>
        <v>0.0074552286974851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2.56044040723984</v>
      </c>
      <c r="P40" s="11">
        <f t="shared" si="5"/>
        <v>0.0190886688022549</v>
      </c>
      <c r="Q40" s="15">
        <f t="shared" si="6"/>
        <v>0.00458128051254118</v>
      </c>
      <c r="R40" s="11">
        <f t="shared" si="7"/>
        <v>0.2867805</v>
      </c>
      <c r="S40" s="16">
        <f t="shared" si="8"/>
        <v>0.0159748675817958</v>
      </c>
      <c r="T40" s="3">
        <v>0.01</v>
      </c>
      <c r="U40" s="17">
        <f t="shared" si="9"/>
        <v>0.000159748675817958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0.022059748675818</v>
      </c>
      <c r="AR40" s="24">
        <f t="shared" si="15"/>
        <v>119.491875</v>
      </c>
      <c r="AS40" s="1">
        <f t="shared" si="16"/>
        <v>0.24</v>
      </c>
      <c r="AT40" s="2">
        <f>$E$4/12</f>
        <v>5.40416666666667</v>
      </c>
      <c r="AU40" s="1">
        <f t="shared" si="17"/>
        <v>22906.2351589435</v>
      </c>
      <c r="AV40" s="1">
        <f>SUM(AU29:AU40)</f>
        <v>349348.918695794</v>
      </c>
    </row>
    <row r="41" s="1" customFormat="1" ht="16.8" spans="1:46">
      <c r="A41" s="6"/>
      <c r="B41" s="6"/>
      <c r="C41" s="8">
        <v>12</v>
      </c>
      <c r="D41" s="9">
        <v>-10.6676129032258</v>
      </c>
      <c r="E41" s="12">
        <f t="shared" si="18"/>
        <v>-6.35486666666667</v>
      </c>
      <c r="F41" s="8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7" t="s">
        <v>112</v>
      </c>
      <c r="B43" s="7"/>
      <c r="C43" s="8" t="s">
        <v>87</v>
      </c>
      <c r="D43" s="8" t="s">
        <v>88</v>
      </c>
      <c r="E43" s="8" t="s">
        <v>89</v>
      </c>
      <c r="F43" s="8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ht="16.8" spans="1:47">
      <c r="A44" s="6" t="s">
        <v>107</v>
      </c>
      <c r="B44" s="6">
        <f>F3</f>
        <v>1069.523</v>
      </c>
      <c r="C44" s="8" t="s">
        <v>108</v>
      </c>
      <c r="D44" s="9">
        <v>-12.4227096774194</v>
      </c>
      <c r="E44" s="8"/>
      <c r="F44" s="8"/>
      <c r="G44" s="6">
        <v>1</v>
      </c>
      <c r="H44" s="11">
        <f t="shared" ref="H44:H55" si="20">E45</f>
        <v>-12.4227096774194</v>
      </c>
      <c r="I44" s="11">
        <f t="shared" ref="I44:I55" si="21">H44+273.15</f>
        <v>260.727290322581</v>
      </c>
      <c r="J44" s="11">
        <f t="shared" ref="J44:J55" si="22">EXP(($C$18*(I44-$C$16))/($C$19*I44*$C$16))</f>
        <v>0.00318855409100584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0.00284185994756236</v>
      </c>
      <c r="Q44" s="15">
        <f t="shared" ref="Q44:Q55" si="26">P44*$B$46</f>
        <v>0.000369441793183107</v>
      </c>
      <c r="R44" s="11">
        <f t="shared" ref="R44:R55" si="27">L44*$B$46</f>
        <v>0.115864991666667</v>
      </c>
      <c r="S44" s="16">
        <f t="shared" ref="S44:S55" si="28">Q44/R44</f>
        <v>0.00318855409100583</v>
      </c>
      <c r="T44" s="3">
        <v>0.01</v>
      </c>
      <c r="U44" s="17">
        <f t="shared" ref="U44:U55" si="29">S44*T44</f>
        <v>3.18855409100583e-5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0.0191318855409101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58.5</v>
      </c>
      <c r="AU44" s="1">
        <f t="shared" ref="AU44:AU55" si="37">AT44*10000*AS44*0.67*AR44*AQ44</f>
        <v>86884.1741648007</v>
      </c>
    </row>
    <row r="45" s="1" customFormat="1" ht="16.8" spans="1:47">
      <c r="A45" s="6" t="s">
        <v>110</v>
      </c>
      <c r="B45" s="6">
        <v>1</v>
      </c>
      <c r="C45" s="8">
        <v>1</v>
      </c>
      <c r="D45" s="9">
        <v>-12.6723225806452</v>
      </c>
      <c r="E45" s="12">
        <f t="shared" ref="E45:E56" si="38">D44</f>
        <v>-12.4227096774194</v>
      </c>
      <c r="F45" s="8" t="s">
        <v>109</v>
      </c>
      <c r="G45" s="6">
        <v>2</v>
      </c>
      <c r="H45" s="11">
        <f t="shared" si="20"/>
        <v>-12.6723225806452</v>
      </c>
      <c r="I45" s="11">
        <f t="shared" si="21"/>
        <v>260.477677419355</v>
      </c>
      <c r="J45" s="11">
        <f t="shared" si="22"/>
        <v>0.00307646284399166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1.77969647338577</v>
      </c>
      <c r="P45" s="11">
        <f t="shared" si="25"/>
        <v>0.00547517007395432</v>
      </c>
      <c r="Q45" s="15">
        <f t="shared" si="26"/>
        <v>0.000711772109614062</v>
      </c>
      <c r="R45" s="11">
        <f t="shared" si="27"/>
        <v>0.115864991666667</v>
      </c>
      <c r="S45" s="16">
        <f t="shared" si="28"/>
        <v>0.00614311621979627</v>
      </c>
      <c r="T45" s="3">
        <v>0.01</v>
      </c>
      <c r="U45" s="17">
        <f t="shared" si="29"/>
        <v>6.14311621979627e-5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0.019161431162198</v>
      </c>
      <c r="AR45" s="24">
        <f t="shared" si="35"/>
        <v>89.1269166666667</v>
      </c>
      <c r="AS45" s="1">
        <f t="shared" si="36"/>
        <v>0.13</v>
      </c>
      <c r="AT45" s="2">
        <f>$E$3/12</f>
        <v>58.5</v>
      </c>
      <c r="AU45" s="1">
        <f t="shared" si="37"/>
        <v>87018.3505323258</v>
      </c>
    </row>
    <row r="46" s="1" customFormat="1" ht="16.8" spans="1:47">
      <c r="A46" s="6" t="s">
        <v>72</v>
      </c>
      <c r="B46" s="6">
        <f>G3</f>
        <v>0.13</v>
      </c>
      <c r="C46" s="8">
        <v>2</v>
      </c>
      <c r="D46" s="9">
        <v>-4.04260714285714</v>
      </c>
      <c r="E46" s="12">
        <f t="shared" si="38"/>
        <v>-12.6723225806452</v>
      </c>
      <c r="F46" s="8" t="s">
        <v>109</v>
      </c>
      <c r="G46" s="6">
        <v>3</v>
      </c>
      <c r="H46" s="11">
        <f t="shared" si="20"/>
        <v>-4.04260714285714</v>
      </c>
      <c r="I46" s="11">
        <f t="shared" si="21"/>
        <v>269.107392857143</v>
      </c>
      <c r="J46" s="11">
        <f t="shared" si="22"/>
        <v>0.010201104026897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2.66549046997848</v>
      </c>
      <c r="P46" s="11">
        <f t="shared" si="25"/>
        <v>0.0271909455669532</v>
      </c>
      <c r="Q46" s="15">
        <f t="shared" si="26"/>
        <v>0.00353482292370392</v>
      </c>
      <c r="R46" s="11">
        <f t="shared" si="27"/>
        <v>0.115864991666667</v>
      </c>
      <c r="S46" s="16">
        <f t="shared" si="28"/>
        <v>0.0305081187411059</v>
      </c>
      <c r="T46" s="3">
        <v>0.01</v>
      </c>
      <c r="U46" s="17">
        <f t="shared" si="29"/>
        <v>0.000305081187411059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0.0194050811874111</v>
      </c>
      <c r="AR46" s="24">
        <f t="shared" si="35"/>
        <v>89.1269166666667</v>
      </c>
      <c r="AS46" s="1">
        <f t="shared" si="36"/>
        <v>0.13</v>
      </c>
      <c r="AT46" s="2">
        <f>$E$3/12</f>
        <v>58.5</v>
      </c>
      <c r="AU46" s="1">
        <f t="shared" si="37"/>
        <v>88124.8452989083</v>
      </c>
    </row>
    <row r="47" s="1" customFormat="1" ht="16.8" spans="1:47">
      <c r="A47" s="6"/>
      <c r="B47" s="6"/>
      <c r="C47" s="8">
        <v>3</v>
      </c>
      <c r="D47" s="9">
        <v>1.593</v>
      </c>
      <c r="E47" s="12">
        <f t="shared" si="38"/>
        <v>-4.04260714285714</v>
      </c>
      <c r="F47" s="8" t="s">
        <v>109</v>
      </c>
      <c r="G47" s="6">
        <v>4</v>
      </c>
      <c r="H47" s="11">
        <f t="shared" si="20"/>
        <v>1.593</v>
      </c>
      <c r="I47" s="11">
        <f t="shared" si="21"/>
        <v>274.743</v>
      </c>
      <c r="J47" s="11">
        <f t="shared" si="22"/>
        <v>0.0214273329036825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3.5295686910782</v>
      </c>
      <c r="P47" s="11">
        <f t="shared" si="25"/>
        <v>0.0756292433501475</v>
      </c>
      <c r="Q47" s="15">
        <f t="shared" si="26"/>
        <v>0.00983180163551918</v>
      </c>
      <c r="R47" s="11">
        <f t="shared" si="27"/>
        <v>0.115864991666667</v>
      </c>
      <c r="S47" s="16">
        <f t="shared" si="28"/>
        <v>0.0848556711919022</v>
      </c>
      <c r="T47" s="3">
        <v>0.01</v>
      </c>
      <c r="U47" s="17">
        <f t="shared" si="29"/>
        <v>0.000848556711919022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0.019948556711919</v>
      </c>
      <c r="AR47" s="24">
        <f t="shared" si="35"/>
        <v>89.1269166666667</v>
      </c>
      <c r="AS47" s="1">
        <f t="shared" si="36"/>
        <v>0.13</v>
      </c>
      <c r="AT47" s="2">
        <f>$E$3/12</f>
        <v>58.5</v>
      </c>
      <c r="AU47" s="1">
        <f t="shared" si="37"/>
        <v>90592.9461050043</v>
      </c>
    </row>
    <row r="48" s="1" customFormat="1" ht="16.8" spans="1:47">
      <c r="A48" s="6"/>
      <c r="B48" s="6"/>
      <c r="C48" s="8">
        <v>4</v>
      </c>
      <c r="D48" s="9">
        <v>6.99</v>
      </c>
      <c r="E48" s="12">
        <f t="shared" si="38"/>
        <v>1.593</v>
      </c>
      <c r="F48" s="8" t="s">
        <v>109</v>
      </c>
      <c r="G48" s="6">
        <v>5</v>
      </c>
      <c r="H48" s="11">
        <f t="shared" si="20"/>
        <v>6.99</v>
      </c>
      <c r="I48" s="11">
        <f t="shared" si="21"/>
        <v>280.14</v>
      </c>
      <c r="J48" s="11">
        <f t="shared" si="22"/>
        <v>0.0424117206900684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3.28124247534165</v>
      </c>
      <c r="O48" s="11">
        <f t="shared" si="39"/>
        <v>1.06396613905307</v>
      </c>
      <c r="P48" s="11">
        <f t="shared" si="25"/>
        <v>0.0451246347132092</v>
      </c>
      <c r="Q48" s="15">
        <f t="shared" si="26"/>
        <v>0.0058662025127172</v>
      </c>
      <c r="R48" s="11">
        <f t="shared" si="27"/>
        <v>0.115864991666667</v>
      </c>
      <c r="S48" s="16">
        <f t="shared" si="28"/>
        <v>0.0506296373765229</v>
      </c>
      <c r="T48" s="3">
        <v>0.01</v>
      </c>
      <c r="U48" s="17">
        <f t="shared" si="29"/>
        <v>0.000506296373765229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0.0285562963737652</v>
      </c>
      <c r="AR48" s="24">
        <f t="shared" si="35"/>
        <v>89.1269166666667</v>
      </c>
      <c r="AS48" s="1">
        <f t="shared" si="36"/>
        <v>0.13</v>
      </c>
      <c r="AT48" s="2">
        <f>$E$3/12</f>
        <v>58.5</v>
      </c>
      <c r="AU48" s="1">
        <f t="shared" si="37"/>
        <v>129683.518246778</v>
      </c>
    </row>
    <row r="49" s="1" customFormat="1" ht="16.8" spans="1:47">
      <c r="A49" s="6"/>
      <c r="B49" s="6"/>
      <c r="C49" s="8">
        <v>5</v>
      </c>
      <c r="D49" s="9">
        <v>14.1447741935484</v>
      </c>
      <c r="E49" s="12">
        <f t="shared" si="38"/>
        <v>6.99</v>
      </c>
      <c r="F49" s="8" t="s">
        <v>111</v>
      </c>
      <c r="G49" s="6">
        <v>6</v>
      </c>
      <c r="H49" s="11">
        <f t="shared" si="20"/>
        <v>14.1447741935484</v>
      </c>
      <c r="I49" s="11">
        <f t="shared" si="21"/>
        <v>287.294774193548</v>
      </c>
      <c r="J49" s="11">
        <f t="shared" si="22"/>
        <v>0.100786861947821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1.91011067100653</v>
      </c>
      <c r="P49" s="11">
        <f t="shared" si="25"/>
        <v>0.192514060503794</v>
      </c>
      <c r="Q49" s="15">
        <f t="shared" si="26"/>
        <v>0.0250268278654933</v>
      </c>
      <c r="R49" s="11">
        <f t="shared" si="27"/>
        <v>0.115864991666667</v>
      </c>
      <c r="S49" s="16">
        <f t="shared" si="28"/>
        <v>0.215999910805614</v>
      </c>
      <c r="T49" s="3">
        <v>0.01</v>
      </c>
      <c r="U49" s="17">
        <f t="shared" si="29"/>
        <v>0.00215999910805614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0.0302099991080561</v>
      </c>
      <c r="AR49" s="24">
        <f t="shared" si="35"/>
        <v>89.1269166666667</v>
      </c>
      <c r="AS49" s="1">
        <f t="shared" si="36"/>
        <v>0.13</v>
      </c>
      <c r="AT49" s="2">
        <f>$E$3/12</f>
        <v>58.5</v>
      </c>
      <c r="AU49" s="1">
        <f t="shared" si="37"/>
        <v>137193.525353799</v>
      </c>
    </row>
    <row r="50" s="1" customFormat="1" ht="16.8" spans="1:47">
      <c r="A50" s="6"/>
      <c r="B50" s="6"/>
      <c r="C50" s="8">
        <v>6</v>
      </c>
      <c r="D50" s="9">
        <v>17.7116333333333</v>
      </c>
      <c r="E50" s="12">
        <f t="shared" si="38"/>
        <v>14.1447741935484</v>
      </c>
      <c r="F50" s="8" t="s">
        <v>109</v>
      </c>
      <c r="G50" s="6">
        <v>7</v>
      </c>
      <c r="H50" s="11">
        <f t="shared" si="20"/>
        <v>17.7116333333333</v>
      </c>
      <c r="I50" s="11">
        <f t="shared" si="21"/>
        <v>290.861633333333</v>
      </c>
      <c r="J50" s="11">
        <f t="shared" si="22"/>
        <v>0.152722036103841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2.6088657771694</v>
      </c>
      <c r="P50" s="11">
        <f t="shared" si="25"/>
        <v>0.398431293410939</v>
      </c>
      <c r="Q50" s="15">
        <f t="shared" si="26"/>
        <v>0.0517960681434221</v>
      </c>
      <c r="R50" s="11">
        <f t="shared" si="27"/>
        <v>0.115864991666667</v>
      </c>
      <c r="S50" s="16">
        <f t="shared" si="28"/>
        <v>0.447038120819399</v>
      </c>
      <c r="T50" s="3">
        <v>0.01</v>
      </c>
      <c r="U50" s="17">
        <f t="shared" si="29"/>
        <v>0.00447038120819399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0.032520381208194</v>
      </c>
      <c r="AR50" s="24">
        <f t="shared" si="35"/>
        <v>89.1269166666667</v>
      </c>
      <c r="AS50" s="1">
        <f t="shared" si="36"/>
        <v>0.13</v>
      </c>
      <c r="AT50" s="2">
        <f>$E$3/12</f>
        <v>58.5</v>
      </c>
      <c r="AU50" s="1">
        <f t="shared" si="37"/>
        <v>147685.729080733</v>
      </c>
    </row>
    <row r="51" s="1" customFormat="1" ht="16.8" spans="1:47">
      <c r="A51" s="6"/>
      <c r="B51" s="6"/>
      <c r="C51" s="8">
        <v>7</v>
      </c>
      <c r="D51" s="9">
        <v>21.8652580645161</v>
      </c>
      <c r="E51" s="12">
        <f t="shared" si="38"/>
        <v>17.7116333333333</v>
      </c>
      <c r="F51" s="8" t="s">
        <v>109</v>
      </c>
      <c r="G51" s="6">
        <v>8</v>
      </c>
      <c r="H51" s="11">
        <f t="shared" si="20"/>
        <v>21.8652580645161</v>
      </c>
      <c r="I51" s="11">
        <f t="shared" si="21"/>
        <v>295.015258064516</v>
      </c>
      <c r="J51" s="11">
        <f t="shared" si="22"/>
        <v>0.24467613208382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3.10170365042513</v>
      </c>
      <c r="P51" s="11">
        <f t="shared" si="25"/>
        <v>0.758912852056286</v>
      </c>
      <c r="Q51" s="15">
        <f t="shared" si="26"/>
        <v>0.0986586707673171</v>
      </c>
      <c r="R51" s="11">
        <f t="shared" si="27"/>
        <v>0.115864991666667</v>
      </c>
      <c r="S51" s="16">
        <f t="shared" si="28"/>
        <v>0.851496809762427</v>
      </c>
      <c r="T51" s="3">
        <v>0.01</v>
      </c>
      <c r="U51" s="17">
        <f t="shared" si="29"/>
        <v>0.00851496809762427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0.0365649680976243</v>
      </c>
      <c r="AR51" s="24">
        <f t="shared" si="35"/>
        <v>89.1269166666667</v>
      </c>
      <c r="AS51" s="1">
        <f t="shared" si="36"/>
        <v>0.13</v>
      </c>
      <c r="AT51" s="2">
        <f>$E$3/12</f>
        <v>58.5</v>
      </c>
      <c r="AU51" s="1">
        <f t="shared" si="37"/>
        <v>166053.526179169</v>
      </c>
    </row>
    <row r="52" s="1" customFormat="1" ht="16.8" spans="1:47">
      <c r="A52" s="6"/>
      <c r="B52" s="6"/>
      <c r="C52" s="8">
        <v>8</v>
      </c>
      <c r="D52" s="9">
        <v>18.7890322580645</v>
      </c>
      <c r="E52" s="12">
        <f t="shared" si="38"/>
        <v>21.8652580645161</v>
      </c>
      <c r="F52" s="8" t="s">
        <v>109</v>
      </c>
      <c r="G52" s="6">
        <v>9</v>
      </c>
      <c r="H52" s="11">
        <f t="shared" si="20"/>
        <v>18.7890322580645</v>
      </c>
      <c r="I52" s="11">
        <f t="shared" si="21"/>
        <v>291.939032258064</v>
      </c>
      <c r="J52" s="11">
        <f t="shared" si="22"/>
        <v>0.1728045604627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3.23405996503551</v>
      </c>
      <c r="P52" s="11">
        <f t="shared" si="25"/>
        <v>0.558860310767976</v>
      </c>
      <c r="Q52" s="15">
        <f t="shared" si="26"/>
        <v>0.0726518403998369</v>
      </c>
      <c r="R52" s="11">
        <f t="shared" si="27"/>
        <v>0.115864991666667</v>
      </c>
      <c r="S52" s="16">
        <f t="shared" si="28"/>
        <v>0.627038757391444</v>
      </c>
      <c r="T52" s="3">
        <v>0.01</v>
      </c>
      <c r="U52" s="17">
        <f t="shared" si="29"/>
        <v>0.00627038757391444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0.0343203875739144</v>
      </c>
      <c r="AR52" s="24">
        <f t="shared" si="35"/>
        <v>89.1269166666667</v>
      </c>
      <c r="AS52" s="1">
        <f t="shared" si="36"/>
        <v>0.13</v>
      </c>
      <c r="AT52" s="2">
        <f>$E$3/12</f>
        <v>58.5</v>
      </c>
      <c r="AU52" s="1">
        <f t="shared" si="37"/>
        <v>155860.149016635</v>
      </c>
    </row>
    <row r="53" s="1" customFormat="1" ht="16.8" spans="1:47">
      <c r="A53" s="6"/>
      <c r="B53" s="6"/>
      <c r="C53" s="8">
        <v>9</v>
      </c>
      <c r="D53" s="9">
        <v>15.3944666666667</v>
      </c>
      <c r="E53" s="12">
        <f t="shared" si="38"/>
        <v>18.7890322580645</v>
      </c>
      <c r="F53" s="8" t="s">
        <v>109</v>
      </c>
      <c r="G53" s="6">
        <v>10</v>
      </c>
      <c r="H53" s="11">
        <f t="shared" si="20"/>
        <v>15.3944666666667</v>
      </c>
      <c r="I53" s="11">
        <f t="shared" si="21"/>
        <v>288.544466666667</v>
      </c>
      <c r="J53" s="11">
        <f t="shared" si="22"/>
        <v>0.11672163544862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3.5664688209342</v>
      </c>
      <c r="P53" s="11">
        <f t="shared" si="25"/>
        <v>0.41628407355595</v>
      </c>
      <c r="Q53" s="15">
        <f t="shared" si="26"/>
        <v>0.0541169295622735</v>
      </c>
      <c r="R53" s="11">
        <f t="shared" si="27"/>
        <v>0.115864991666667</v>
      </c>
      <c r="S53" s="16">
        <f t="shared" si="28"/>
        <v>0.46706885991899</v>
      </c>
      <c r="T53" s="3">
        <v>0.01</v>
      </c>
      <c r="U53" s="17">
        <f t="shared" si="29"/>
        <v>0.00467068859918991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0.0327206885991899</v>
      </c>
      <c r="AR53" s="24">
        <f t="shared" si="35"/>
        <v>89.1269166666667</v>
      </c>
      <c r="AS53" s="1">
        <f t="shared" si="36"/>
        <v>0.13</v>
      </c>
      <c r="AT53" s="2">
        <f>$E$3/12</f>
        <v>58.5</v>
      </c>
      <c r="AU53" s="1">
        <f t="shared" si="37"/>
        <v>148595.390713852</v>
      </c>
    </row>
    <row r="54" s="1" customFormat="1" ht="16.8" spans="1:47">
      <c r="A54" s="6"/>
      <c r="B54" s="6"/>
      <c r="C54" s="8">
        <v>10</v>
      </c>
      <c r="D54" s="9">
        <v>3.919</v>
      </c>
      <c r="E54" s="12">
        <f t="shared" si="38"/>
        <v>15.3944666666667</v>
      </c>
      <c r="F54" s="8" t="s">
        <v>109</v>
      </c>
      <c r="G54" s="6">
        <v>11</v>
      </c>
      <c r="H54" s="11">
        <f t="shared" si="20"/>
        <v>3.919</v>
      </c>
      <c r="I54" s="11">
        <f t="shared" si="21"/>
        <v>277.069</v>
      </c>
      <c r="J54" s="11">
        <f t="shared" si="22"/>
        <v>0.0288521276670529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2.99267551000934</v>
      </c>
      <c r="O54" s="11">
        <f t="shared" si="39"/>
        <v>1.04877840403558</v>
      </c>
      <c r="P54" s="11">
        <f t="shared" si="25"/>
        <v>0.0302594884076825</v>
      </c>
      <c r="Q54" s="15">
        <f t="shared" si="26"/>
        <v>0.00393373349299873</v>
      </c>
      <c r="R54" s="11">
        <f t="shared" si="27"/>
        <v>0.115864991666667</v>
      </c>
      <c r="S54" s="16">
        <f t="shared" si="28"/>
        <v>0.0339510100196245</v>
      </c>
      <c r="T54" s="3">
        <v>0.01</v>
      </c>
      <c r="U54" s="17">
        <f t="shared" si="29"/>
        <v>0.000339510100196246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0.0194395101001962</v>
      </c>
      <c r="AR54" s="24">
        <f t="shared" si="35"/>
        <v>89.1269166666667</v>
      </c>
      <c r="AS54" s="1">
        <f t="shared" si="36"/>
        <v>0.13</v>
      </c>
      <c r="AT54" s="2">
        <f>$E$3/12</f>
        <v>58.5</v>
      </c>
      <c r="AU54" s="1">
        <f t="shared" si="37"/>
        <v>88281.1982965434</v>
      </c>
    </row>
    <row r="55" s="1" customFormat="1" ht="16.8" spans="1:48">
      <c r="A55" s="6"/>
      <c r="B55" s="6"/>
      <c r="C55" s="8">
        <v>11</v>
      </c>
      <c r="D55" s="9">
        <v>-6.35486666666667</v>
      </c>
      <c r="E55" s="12">
        <f t="shared" si="38"/>
        <v>3.919</v>
      </c>
      <c r="F55" s="8" t="s">
        <v>111</v>
      </c>
      <c r="G55" s="6">
        <v>12</v>
      </c>
      <c r="H55" s="11">
        <f t="shared" si="20"/>
        <v>-6.35486666666667</v>
      </c>
      <c r="I55" s="11">
        <f t="shared" si="21"/>
        <v>266.795133333333</v>
      </c>
      <c r="J55" s="11">
        <f t="shared" si="22"/>
        <v>0.0074552286974851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1.90978808229456</v>
      </c>
      <c r="P55" s="11">
        <f t="shared" si="25"/>
        <v>0.0142379069172375</v>
      </c>
      <c r="Q55" s="15">
        <f t="shared" si="26"/>
        <v>0.00185092789924087</v>
      </c>
      <c r="R55" s="11">
        <f t="shared" si="27"/>
        <v>0.115864991666667</v>
      </c>
      <c r="S55" s="16">
        <f t="shared" si="28"/>
        <v>0.0159748675817957</v>
      </c>
      <c r="T55" s="3">
        <v>0.01</v>
      </c>
      <c r="U55" s="17">
        <f t="shared" si="29"/>
        <v>0.000159748675817957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0.019259748675818</v>
      </c>
      <c r="AR55" s="24">
        <f t="shared" si="35"/>
        <v>89.1269166666667</v>
      </c>
      <c r="AS55" s="1">
        <f t="shared" si="36"/>
        <v>0.13</v>
      </c>
      <c r="AT55" s="2">
        <f>$E$3/12</f>
        <v>58.5</v>
      </c>
      <c r="AU55" s="1">
        <f t="shared" si="37"/>
        <v>87464.84264407</v>
      </c>
      <c r="AV55" s="1">
        <f>SUM(AU44:AU55)</f>
        <v>1413438.19563262</v>
      </c>
    </row>
    <row r="56" s="1" customFormat="1" ht="16.8" spans="1:46">
      <c r="A56" s="6"/>
      <c r="B56" s="6"/>
      <c r="C56" s="8">
        <v>12</v>
      </c>
      <c r="D56" s="9">
        <v>-10.6676129032258</v>
      </c>
      <c r="E56" s="12">
        <f t="shared" si="38"/>
        <v>-6.35486666666667</v>
      </c>
      <c r="F56" s="8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7" t="s">
        <v>113</v>
      </c>
      <c r="B59" s="7"/>
      <c r="C59" s="8" t="s">
        <v>87</v>
      </c>
      <c r="D59" s="8" t="s">
        <v>88</v>
      </c>
      <c r="E59" s="8" t="s">
        <v>89</v>
      </c>
      <c r="F59" s="8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ht="16.8" spans="1:47">
      <c r="A60" s="6" t="s">
        <v>107</v>
      </c>
      <c r="B60" s="6">
        <f>F5</f>
        <v>1655.64</v>
      </c>
      <c r="C60" s="8" t="s">
        <v>108</v>
      </c>
      <c r="D60" s="9">
        <v>-12.4227096774194</v>
      </c>
      <c r="E60" s="8"/>
      <c r="F60" s="8"/>
      <c r="G60" s="6">
        <v>1</v>
      </c>
      <c r="H60" s="11">
        <f t="shared" ref="H60:H71" si="40">E61</f>
        <v>-12.4227096774194</v>
      </c>
      <c r="I60" s="11">
        <f t="shared" ref="I60:I71" si="41">H60+273.15</f>
        <v>260.727290322581</v>
      </c>
      <c r="J60" s="11">
        <f t="shared" ref="J60:J71" si="42">EXP(($C$18*(I60-$C$16))/($C$19*I60*$C$16))</f>
        <v>0.00318855409100584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0.00439924807936075</v>
      </c>
      <c r="Q60" s="15">
        <f t="shared" ref="Q60:Q71" si="46">P60*$B$62</f>
        <v>0.000439924807936075</v>
      </c>
      <c r="R60" s="11">
        <f t="shared" ref="R60:R71" si="47">L60*$B$62</f>
        <v>0.13797</v>
      </c>
      <c r="S60" s="16">
        <f t="shared" ref="S60:S71" si="48">Q60/R60</f>
        <v>0.00318855409100584</v>
      </c>
      <c r="T60" s="3">
        <v>0.01</v>
      </c>
      <c r="U60" s="17">
        <f t="shared" ref="U60:U71" si="49">S60*T60</f>
        <v>3.18855409100584e-5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0.0123318855409101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ht="16.8" spans="1:47">
      <c r="A61" s="6" t="s">
        <v>110</v>
      </c>
      <c r="B61" s="6">
        <v>1</v>
      </c>
      <c r="C61" s="8">
        <v>1</v>
      </c>
      <c r="D61" s="9">
        <v>-12.6723225806452</v>
      </c>
      <c r="E61" s="12">
        <f t="shared" ref="E61:E72" si="58">D60</f>
        <v>-12.4227096774194</v>
      </c>
      <c r="F61" s="8" t="s">
        <v>109</v>
      </c>
      <c r="G61" s="6">
        <v>2</v>
      </c>
      <c r="H61" s="11">
        <f t="shared" si="40"/>
        <v>-12.6723225806452</v>
      </c>
      <c r="I61" s="11">
        <f t="shared" si="41"/>
        <v>260.477677419355</v>
      </c>
      <c r="J61" s="11">
        <f t="shared" si="42"/>
        <v>0.00307646284399166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2.75500075192064</v>
      </c>
      <c r="P61" s="11">
        <f t="shared" si="45"/>
        <v>0.00847565744845294</v>
      </c>
      <c r="Q61" s="15">
        <f t="shared" si="46"/>
        <v>0.000847565744845294</v>
      </c>
      <c r="R61" s="11">
        <f t="shared" si="47"/>
        <v>0.13797</v>
      </c>
      <c r="S61" s="16">
        <f t="shared" si="48"/>
        <v>0.00614311621979629</v>
      </c>
      <c r="T61" s="3">
        <v>0.01</v>
      </c>
      <c r="U61" s="17">
        <f t="shared" si="49"/>
        <v>6.14311621979629e-5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0.012361431162198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ht="16.8" spans="1:47">
      <c r="A62" s="6" t="s">
        <v>72</v>
      </c>
      <c r="B62" s="6">
        <f>G5</f>
        <v>0.1</v>
      </c>
      <c r="C62" s="8">
        <v>2</v>
      </c>
      <c r="D62" s="9">
        <v>-4.04260714285714</v>
      </c>
      <c r="E62" s="12">
        <f t="shared" si="58"/>
        <v>-12.6723225806452</v>
      </c>
      <c r="F62" s="8" t="s">
        <v>109</v>
      </c>
      <c r="G62" s="6">
        <v>3</v>
      </c>
      <c r="H62" s="11">
        <f t="shared" si="40"/>
        <v>-4.04260714285714</v>
      </c>
      <c r="I62" s="11">
        <f t="shared" si="41"/>
        <v>269.107392857143</v>
      </c>
      <c r="J62" s="11">
        <f t="shared" si="42"/>
        <v>0.010201104026897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4.12622509447219</v>
      </c>
      <c r="P62" s="11">
        <f t="shared" si="45"/>
        <v>0.0420920514271039</v>
      </c>
      <c r="Q62" s="15">
        <f t="shared" si="46"/>
        <v>0.00420920514271039</v>
      </c>
      <c r="R62" s="11">
        <f t="shared" si="47"/>
        <v>0.13797</v>
      </c>
      <c r="S62" s="16">
        <f t="shared" si="48"/>
        <v>0.030508118741106</v>
      </c>
      <c r="T62" s="3">
        <v>0.01</v>
      </c>
      <c r="U62" s="17">
        <f t="shared" si="49"/>
        <v>0.00030508118741106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0.0126050811874111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ht="16.8" spans="1:47">
      <c r="A63" s="6"/>
      <c r="B63" s="6"/>
      <c r="C63" s="8">
        <v>3</v>
      </c>
      <c r="D63" s="9">
        <v>1.593</v>
      </c>
      <c r="E63" s="12">
        <f t="shared" si="58"/>
        <v>-4.04260714285714</v>
      </c>
      <c r="F63" s="8" t="s">
        <v>109</v>
      </c>
      <c r="G63" s="6">
        <v>4</v>
      </c>
      <c r="H63" s="11">
        <f t="shared" si="40"/>
        <v>1.593</v>
      </c>
      <c r="I63" s="11">
        <f t="shared" si="41"/>
        <v>274.743</v>
      </c>
      <c r="J63" s="11">
        <f t="shared" si="42"/>
        <v>0.0214273329036825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5.46383304304508</v>
      </c>
      <c r="P63" s="11">
        <f t="shared" si="45"/>
        <v>0.117075369543468</v>
      </c>
      <c r="Q63" s="15">
        <f t="shared" si="46"/>
        <v>0.0117075369543468</v>
      </c>
      <c r="R63" s="11">
        <f t="shared" si="47"/>
        <v>0.13797</v>
      </c>
      <c r="S63" s="16">
        <f t="shared" si="48"/>
        <v>0.0848556711919024</v>
      </c>
      <c r="T63" s="3">
        <v>0.01</v>
      </c>
      <c r="U63" s="17">
        <f t="shared" si="49"/>
        <v>0.000848556711919024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0.013148556711919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ht="16.8" spans="1:47">
      <c r="A64" s="6"/>
      <c r="B64" s="6"/>
      <c r="C64" s="8">
        <v>4</v>
      </c>
      <c r="D64" s="9">
        <v>6.99</v>
      </c>
      <c r="E64" s="12">
        <f t="shared" si="58"/>
        <v>1.593</v>
      </c>
      <c r="F64" s="8" t="s">
        <v>109</v>
      </c>
      <c r="G64" s="6">
        <v>5</v>
      </c>
      <c r="H64" s="11">
        <f t="shared" si="40"/>
        <v>6.99</v>
      </c>
      <c r="I64" s="11">
        <f t="shared" si="41"/>
        <v>280.14</v>
      </c>
      <c r="J64" s="11">
        <f t="shared" si="42"/>
        <v>0.0424117206900684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5.07941978982653</v>
      </c>
      <c r="O64" s="11">
        <f t="shared" si="59"/>
        <v>1.64703788367508</v>
      </c>
      <c r="P64" s="11">
        <f t="shared" si="45"/>
        <v>0.0698537106883888</v>
      </c>
      <c r="Q64" s="15">
        <f t="shared" si="46"/>
        <v>0.00698537106883888</v>
      </c>
      <c r="R64" s="11">
        <f t="shared" si="47"/>
        <v>0.13797</v>
      </c>
      <c r="S64" s="16">
        <f t="shared" si="48"/>
        <v>0.050629637376523</v>
      </c>
      <c r="T64" s="3">
        <v>0.01</v>
      </c>
      <c r="U64" s="17">
        <f t="shared" si="49"/>
        <v>0.00050629637376523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0.0185562963737652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ht="16.8" spans="1:47">
      <c r="A65" s="6"/>
      <c r="B65" s="6"/>
      <c r="C65" s="8">
        <v>5</v>
      </c>
      <c r="D65" s="9">
        <v>14.1447741935484</v>
      </c>
      <c r="E65" s="12">
        <f t="shared" si="58"/>
        <v>6.99</v>
      </c>
      <c r="F65" s="8" t="s">
        <v>111</v>
      </c>
      <c r="G65" s="6">
        <v>6</v>
      </c>
      <c r="H65" s="11">
        <f t="shared" si="40"/>
        <v>14.1447741935484</v>
      </c>
      <c r="I65" s="11">
        <f t="shared" si="41"/>
        <v>287.294774193548</v>
      </c>
      <c r="J65" s="11">
        <f t="shared" si="42"/>
        <v>0.100786861947821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2.95688417298669</v>
      </c>
      <c r="P65" s="11">
        <f t="shared" si="45"/>
        <v>0.298015076938506</v>
      </c>
      <c r="Q65" s="15">
        <f t="shared" si="46"/>
        <v>0.0298015076938506</v>
      </c>
      <c r="R65" s="11">
        <f t="shared" si="47"/>
        <v>0.13797</v>
      </c>
      <c r="S65" s="16">
        <f t="shared" si="48"/>
        <v>0.215999910805614</v>
      </c>
      <c r="T65" s="3">
        <v>0.01</v>
      </c>
      <c r="U65" s="17">
        <f t="shared" si="49"/>
        <v>0.00215999910805614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0.0202099991080561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ht="16.8" spans="1:47">
      <c r="A66" s="6"/>
      <c r="B66" s="6"/>
      <c r="C66" s="8">
        <v>6</v>
      </c>
      <c r="D66" s="9">
        <v>17.7116333333333</v>
      </c>
      <c r="E66" s="12">
        <f t="shared" si="58"/>
        <v>14.1447741935484</v>
      </c>
      <c r="F66" s="8" t="s">
        <v>109</v>
      </c>
      <c r="G66" s="6">
        <v>7</v>
      </c>
      <c r="H66" s="11">
        <f t="shared" si="40"/>
        <v>17.7116333333333</v>
      </c>
      <c r="I66" s="11">
        <f t="shared" si="41"/>
        <v>290.861633333333</v>
      </c>
      <c r="J66" s="11">
        <f t="shared" si="42"/>
        <v>0.152722036103841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4.03856909604819</v>
      </c>
      <c r="P66" s="11">
        <f t="shared" si="45"/>
        <v>0.616778495294526</v>
      </c>
      <c r="Q66" s="15">
        <f t="shared" si="46"/>
        <v>0.0616778495294526</v>
      </c>
      <c r="R66" s="11">
        <f t="shared" si="47"/>
        <v>0.13797</v>
      </c>
      <c r="S66" s="16">
        <f t="shared" si="48"/>
        <v>0.4470381208194</v>
      </c>
      <c r="T66" s="3">
        <v>0.01</v>
      </c>
      <c r="U66" s="17">
        <f t="shared" si="49"/>
        <v>0.004470381208194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0.022520381208194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ht="16.8" spans="1:47">
      <c r="A67" s="6"/>
      <c r="B67" s="6"/>
      <c r="C67" s="8">
        <v>7</v>
      </c>
      <c r="D67" s="9">
        <v>21.8652580645161</v>
      </c>
      <c r="E67" s="12">
        <f t="shared" si="58"/>
        <v>17.7116333333333</v>
      </c>
      <c r="F67" s="8" t="s">
        <v>109</v>
      </c>
      <c r="G67" s="6">
        <v>8</v>
      </c>
      <c r="H67" s="11">
        <f t="shared" si="40"/>
        <v>21.8652580645161</v>
      </c>
      <c r="I67" s="11">
        <f t="shared" si="41"/>
        <v>295.015258064516</v>
      </c>
      <c r="J67" s="11">
        <f t="shared" si="42"/>
        <v>0.24467613208382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4.80149060075366</v>
      </c>
      <c r="P67" s="11">
        <f t="shared" si="45"/>
        <v>1.17481014842922</v>
      </c>
      <c r="Q67" s="15">
        <f t="shared" si="46"/>
        <v>0.117481014842922</v>
      </c>
      <c r="R67" s="11">
        <f t="shared" si="47"/>
        <v>0.13797</v>
      </c>
      <c r="S67" s="16">
        <f t="shared" si="48"/>
        <v>0.851496809762429</v>
      </c>
      <c r="T67" s="3">
        <v>0.01</v>
      </c>
      <c r="U67" s="17">
        <f t="shared" si="49"/>
        <v>0.00851496809762429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0.0265649680976243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ht="16.8" spans="1:47">
      <c r="A68" s="6"/>
      <c r="B68" s="6"/>
      <c r="C68" s="8">
        <v>8</v>
      </c>
      <c r="D68" s="9">
        <v>18.7890322580645</v>
      </c>
      <c r="E68" s="12">
        <f t="shared" si="58"/>
        <v>21.8652580645161</v>
      </c>
      <c r="F68" s="8" t="s">
        <v>109</v>
      </c>
      <c r="G68" s="6">
        <v>9</v>
      </c>
      <c r="H68" s="11">
        <f t="shared" si="40"/>
        <v>18.7890322580645</v>
      </c>
      <c r="I68" s="11">
        <f t="shared" si="41"/>
        <v>291.939032258064</v>
      </c>
      <c r="J68" s="11">
        <f t="shared" si="42"/>
        <v>0.1728045604627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5.00638045232444</v>
      </c>
      <c r="P68" s="11">
        <f t="shared" si="45"/>
        <v>0.865125373572977</v>
      </c>
      <c r="Q68" s="15">
        <f t="shared" si="46"/>
        <v>0.0865125373572977</v>
      </c>
      <c r="R68" s="11">
        <f t="shared" si="47"/>
        <v>0.13797</v>
      </c>
      <c r="S68" s="16">
        <f t="shared" si="48"/>
        <v>0.627038757391446</v>
      </c>
      <c r="T68" s="3">
        <v>0.01</v>
      </c>
      <c r="U68" s="17">
        <f t="shared" si="49"/>
        <v>0.00627038757391446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0.0243203875739145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ht="16.8" spans="1:47">
      <c r="A69" s="6"/>
      <c r="B69" s="6"/>
      <c r="C69" s="8">
        <v>9</v>
      </c>
      <c r="D69" s="9">
        <v>15.3944666666667</v>
      </c>
      <c r="E69" s="12">
        <f t="shared" si="58"/>
        <v>18.7890322580645</v>
      </c>
      <c r="F69" s="8" t="s">
        <v>109</v>
      </c>
      <c r="G69" s="6">
        <v>10</v>
      </c>
      <c r="H69" s="11">
        <f t="shared" si="40"/>
        <v>15.3944666666667</v>
      </c>
      <c r="I69" s="11">
        <f t="shared" si="41"/>
        <v>288.544466666667</v>
      </c>
      <c r="J69" s="11">
        <f t="shared" si="42"/>
        <v>0.11672163544862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5.52095507875146</v>
      </c>
      <c r="P69" s="11">
        <f t="shared" si="45"/>
        <v>0.644414906030233</v>
      </c>
      <c r="Q69" s="15">
        <f t="shared" si="46"/>
        <v>0.0644414906030233</v>
      </c>
      <c r="R69" s="11">
        <f t="shared" si="47"/>
        <v>0.13797</v>
      </c>
      <c r="S69" s="16">
        <f t="shared" si="48"/>
        <v>0.467068859918991</v>
      </c>
      <c r="T69" s="3">
        <v>0.01</v>
      </c>
      <c r="U69" s="17">
        <f t="shared" si="49"/>
        <v>0.00467068859918991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0.0227206885991899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ht="16.8" spans="1:47">
      <c r="A70" s="6"/>
      <c r="B70" s="6"/>
      <c r="C70" s="8">
        <v>10</v>
      </c>
      <c r="D70" s="9">
        <v>3.919</v>
      </c>
      <c r="E70" s="12">
        <f t="shared" si="58"/>
        <v>15.3944666666667</v>
      </c>
      <c r="F70" s="8" t="s">
        <v>109</v>
      </c>
      <c r="G70" s="6">
        <v>11</v>
      </c>
      <c r="H70" s="11">
        <f t="shared" si="40"/>
        <v>3.919</v>
      </c>
      <c r="I70" s="11">
        <f t="shared" si="41"/>
        <v>277.069</v>
      </c>
      <c r="J70" s="11">
        <f t="shared" si="42"/>
        <v>0.0288521276670529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4.63271316408516</v>
      </c>
      <c r="O70" s="11">
        <f t="shared" si="59"/>
        <v>1.62352700863606</v>
      </c>
      <c r="P70" s="11">
        <f t="shared" si="45"/>
        <v>0.0468422085240761</v>
      </c>
      <c r="Q70" s="15">
        <f t="shared" si="46"/>
        <v>0.00468422085240761</v>
      </c>
      <c r="R70" s="11">
        <f t="shared" si="47"/>
        <v>0.13797</v>
      </c>
      <c r="S70" s="16">
        <f t="shared" si="48"/>
        <v>0.0339510100196246</v>
      </c>
      <c r="T70" s="3">
        <v>0.01</v>
      </c>
      <c r="U70" s="17">
        <f t="shared" si="49"/>
        <v>0.000339510100196246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0.0126395101001962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ht="16.8" spans="1:48">
      <c r="A71" s="6"/>
      <c r="B71" s="6"/>
      <c r="C71" s="8">
        <v>11</v>
      </c>
      <c r="D71" s="9">
        <v>-6.35486666666667</v>
      </c>
      <c r="E71" s="12">
        <f t="shared" si="58"/>
        <v>3.919</v>
      </c>
      <c r="F71" s="8" t="s">
        <v>111</v>
      </c>
      <c r="G71" s="6">
        <v>12</v>
      </c>
      <c r="H71" s="11">
        <f t="shared" si="40"/>
        <v>-6.35486666666667</v>
      </c>
      <c r="I71" s="11">
        <f t="shared" si="41"/>
        <v>266.795133333333</v>
      </c>
      <c r="J71" s="11">
        <f t="shared" si="42"/>
        <v>0.0074552286974851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2.95638480011198</v>
      </c>
      <c r="P71" s="11">
        <f t="shared" si="45"/>
        <v>0.0220405248026036</v>
      </c>
      <c r="Q71" s="15">
        <f t="shared" si="46"/>
        <v>0.00220405248026036</v>
      </c>
      <c r="R71" s="11">
        <f t="shared" si="47"/>
        <v>0.13797</v>
      </c>
      <c r="S71" s="16">
        <f t="shared" si="48"/>
        <v>0.0159748675817958</v>
      </c>
      <c r="T71" s="3">
        <v>0.01</v>
      </c>
      <c r="U71" s="17">
        <f t="shared" si="49"/>
        <v>0.000159748675817958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0.012459748675818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ht="16.8" spans="1:46">
      <c r="A72" s="6"/>
      <c r="B72" s="6"/>
      <c r="C72" s="8">
        <v>12</v>
      </c>
      <c r="D72" s="9">
        <v>-10.6676129032258</v>
      </c>
      <c r="E72" s="12">
        <f t="shared" si="58"/>
        <v>-6.35486666666667</v>
      </c>
      <c r="F72" s="8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7" t="s">
        <v>46</v>
      </c>
      <c r="B75" s="7"/>
      <c r="C75" s="8" t="s">
        <v>87</v>
      </c>
      <c r="D75" s="8" t="s">
        <v>88</v>
      </c>
      <c r="E75" s="8" t="s">
        <v>89</v>
      </c>
      <c r="F75" s="8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ht="16.8" spans="1:47">
      <c r="A76" s="6" t="s">
        <v>107</v>
      </c>
      <c r="B76" s="6">
        <f>F8</f>
        <v>93.9145</v>
      </c>
      <c r="C76" s="8" t="s">
        <v>108</v>
      </c>
      <c r="D76" s="9">
        <v>-12.4227096774194</v>
      </c>
      <c r="E76" s="8"/>
      <c r="F76" s="8"/>
      <c r="G76" s="6">
        <v>1</v>
      </c>
      <c r="H76" s="11">
        <f t="shared" ref="H76:H87" si="60">E77</f>
        <v>-12.4227096774194</v>
      </c>
      <c r="I76" s="11">
        <f t="shared" ref="I76:I87" si="61">H76+273.15</f>
        <v>260.727290322581</v>
      </c>
      <c r="J76" s="11">
        <f t="shared" ref="J76:J87" si="62">EXP(($C$18*(I76-$C$16))/($C$19*I76*$C$16))</f>
        <v>0.00318855409100584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0.00024954288598314</v>
      </c>
      <c r="Q76" s="15">
        <f t="shared" ref="Q76:Q87" si="66">P76*$B$78</f>
        <v>4.74131483367965e-5</v>
      </c>
      <c r="R76" s="11">
        <f t="shared" ref="R76:R87" si="67">L76*$B$78</f>
        <v>0.0148697958333333</v>
      </c>
      <c r="S76" s="16">
        <f t="shared" ref="S76:S87" si="68">Q76/R76</f>
        <v>0.00318855409100584</v>
      </c>
      <c r="T76" s="3">
        <v>0.01</v>
      </c>
      <c r="U76" s="17">
        <f t="shared" ref="U76:U87" si="69">S76*T76</f>
        <v>3.18855409100584e-5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0.0116318855409101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2917.5</v>
      </c>
      <c r="AU76" s="1">
        <f t="shared" ref="AU76:AU87" si="77">AT76*10000*AS76*0.67*AR76*AQ76</f>
        <v>338096.591923451</v>
      </c>
    </row>
    <row r="77" s="1" customFormat="1" ht="16.8" spans="1:47">
      <c r="A77" s="6" t="s">
        <v>110</v>
      </c>
      <c r="B77" s="6">
        <v>1</v>
      </c>
      <c r="C77" s="8">
        <v>1</v>
      </c>
      <c r="D77" s="9">
        <v>-12.6723225806452</v>
      </c>
      <c r="E77" s="12">
        <f t="shared" ref="E77:E88" si="78">D76</f>
        <v>-12.4227096774194</v>
      </c>
      <c r="F77" s="8" t="s">
        <v>109</v>
      </c>
      <c r="G77" s="6">
        <v>2</v>
      </c>
      <c r="H77" s="11">
        <f t="shared" si="60"/>
        <v>-12.6723225806452</v>
      </c>
      <c r="I77" s="11">
        <f t="shared" si="61"/>
        <v>260.477677419355</v>
      </c>
      <c r="J77" s="11">
        <f t="shared" si="62"/>
        <v>0.00307646284399166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0.156274623780683</v>
      </c>
      <c r="P77" s="11">
        <f t="shared" si="65"/>
        <v>0.000480773073520048</v>
      </c>
      <c r="Q77" s="15">
        <f t="shared" si="66"/>
        <v>9.13468839688092e-5</v>
      </c>
      <c r="R77" s="11">
        <f t="shared" si="67"/>
        <v>0.0148697958333333</v>
      </c>
      <c r="S77" s="16">
        <f t="shared" si="68"/>
        <v>0.0061431162197963</v>
      </c>
      <c r="T77" s="3">
        <v>0.01</v>
      </c>
      <c r="U77" s="17">
        <f t="shared" si="69"/>
        <v>6.1431162197963e-5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0.011661431162198</v>
      </c>
      <c r="AR77" s="24">
        <f t="shared" si="74"/>
        <v>7.82620833333333</v>
      </c>
      <c r="AS77" s="1">
        <f t="shared" si="75"/>
        <v>0.19</v>
      </c>
      <c r="AT77" s="2">
        <f t="shared" si="76"/>
        <v>2917.5</v>
      </c>
      <c r="AU77" s="1">
        <f t="shared" si="77"/>
        <v>338955.375637284</v>
      </c>
    </row>
    <row r="78" s="1" customFormat="1" ht="16.8" spans="1:47">
      <c r="A78" s="6" t="s">
        <v>72</v>
      </c>
      <c r="B78" s="6">
        <f>G8</f>
        <v>0.19</v>
      </c>
      <c r="C78" s="8">
        <v>2</v>
      </c>
      <c r="D78" s="9">
        <v>-4.04260714285714</v>
      </c>
      <c r="E78" s="12">
        <f t="shared" si="78"/>
        <v>-12.6723225806452</v>
      </c>
      <c r="F78" s="8" t="s">
        <v>109</v>
      </c>
      <c r="G78" s="6">
        <v>3</v>
      </c>
      <c r="H78" s="11">
        <f t="shared" si="60"/>
        <v>-4.04260714285714</v>
      </c>
      <c r="I78" s="11">
        <f t="shared" si="61"/>
        <v>269.107392857143</v>
      </c>
      <c r="J78" s="11">
        <f t="shared" si="62"/>
        <v>0.010201104026897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0.234055934040497</v>
      </c>
      <c r="P78" s="11">
        <f t="shared" si="65"/>
        <v>0.00238762893125966</v>
      </c>
      <c r="Q78" s="15">
        <f t="shared" si="66"/>
        <v>0.000453649496939336</v>
      </c>
      <c r="R78" s="11">
        <f t="shared" si="67"/>
        <v>0.0148697958333333</v>
      </c>
      <c r="S78" s="16">
        <f t="shared" si="68"/>
        <v>0.030508118741106</v>
      </c>
      <c r="T78" s="3">
        <v>0.01</v>
      </c>
      <c r="U78" s="17">
        <f t="shared" si="69"/>
        <v>0.00030508118741106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0.0119050811874111</v>
      </c>
      <c r="AR78" s="24">
        <f t="shared" si="74"/>
        <v>7.82620833333333</v>
      </c>
      <c r="AS78" s="1">
        <f t="shared" si="75"/>
        <v>0.19</v>
      </c>
      <c r="AT78" s="2">
        <f t="shared" si="76"/>
        <v>2917.5</v>
      </c>
      <c r="AU78" s="1">
        <f t="shared" si="77"/>
        <v>346037.395388672</v>
      </c>
    </row>
    <row r="79" s="1" customFormat="1" ht="16.8" spans="1:47">
      <c r="A79" s="6"/>
      <c r="B79" s="6"/>
      <c r="C79" s="8">
        <v>3</v>
      </c>
      <c r="D79" s="9">
        <v>1.593</v>
      </c>
      <c r="E79" s="12">
        <f t="shared" si="78"/>
        <v>-4.04260714285714</v>
      </c>
      <c r="F79" s="8" t="s">
        <v>109</v>
      </c>
      <c r="G79" s="6">
        <v>4</v>
      </c>
      <c r="H79" s="11">
        <f t="shared" si="60"/>
        <v>1.593</v>
      </c>
      <c r="I79" s="11">
        <f t="shared" si="61"/>
        <v>274.743</v>
      </c>
      <c r="J79" s="11">
        <f t="shared" si="62"/>
        <v>0.0214273329036825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0.30993038844257</v>
      </c>
      <c r="P79" s="11">
        <f t="shared" si="65"/>
        <v>0.0066409816101266</v>
      </c>
      <c r="Q79" s="15">
        <f t="shared" si="66"/>
        <v>0.00126178650592405</v>
      </c>
      <c r="R79" s="11">
        <f t="shared" si="67"/>
        <v>0.0148697958333333</v>
      </c>
      <c r="S79" s="16">
        <f t="shared" si="68"/>
        <v>0.0848556711919026</v>
      </c>
      <c r="T79" s="3">
        <v>0.01</v>
      </c>
      <c r="U79" s="17">
        <f t="shared" si="69"/>
        <v>0.000848556711919026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0.012448556711919</v>
      </c>
      <c r="AR79" s="24">
        <f t="shared" si="74"/>
        <v>7.82620833333333</v>
      </c>
      <c r="AS79" s="1">
        <f t="shared" si="75"/>
        <v>0.19</v>
      </c>
      <c r="AT79" s="2">
        <f t="shared" si="76"/>
        <v>2917.5</v>
      </c>
      <c r="AU79" s="1">
        <f t="shared" si="77"/>
        <v>361834.251537549</v>
      </c>
    </row>
    <row r="80" s="1" customFormat="1" ht="16.8" spans="1:47">
      <c r="A80" s="6"/>
      <c r="B80" s="6"/>
      <c r="C80" s="8">
        <v>4</v>
      </c>
      <c r="D80" s="9">
        <v>6.99</v>
      </c>
      <c r="E80" s="12">
        <f t="shared" si="78"/>
        <v>1.593</v>
      </c>
      <c r="F80" s="8" t="s">
        <v>109</v>
      </c>
      <c r="G80" s="6">
        <v>5</v>
      </c>
      <c r="H80" s="11">
        <f t="shared" si="60"/>
        <v>6.99</v>
      </c>
      <c r="I80" s="11">
        <f t="shared" si="61"/>
        <v>280.14</v>
      </c>
      <c r="J80" s="11">
        <f t="shared" si="62"/>
        <v>0.0424117206900684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0.288124936490822</v>
      </c>
      <c r="O80" s="11">
        <f t="shared" si="79"/>
        <v>0.0934265536749555</v>
      </c>
      <c r="P80" s="11">
        <f t="shared" si="65"/>
        <v>0.00396238089949789</v>
      </c>
      <c r="Q80" s="15">
        <f t="shared" si="66"/>
        <v>0.0007528523709046</v>
      </c>
      <c r="R80" s="11">
        <f t="shared" si="67"/>
        <v>0.0148697958333333</v>
      </c>
      <c r="S80" s="16">
        <f t="shared" si="68"/>
        <v>0.0506296373765231</v>
      </c>
      <c r="T80" s="3">
        <v>0.01</v>
      </c>
      <c r="U80" s="17">
        <f t="shared" si="69"/>
        <v>0.000506296373765231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0.0196062963737652</v>
      </c>
      <c r="AR80" s="24">
        <f t="shared" si="74"/>
        <v>7.82620833333333</v>
      </c>
      <c r="AS80" s="1">
        <f t="shared" si="75"/>
        <v>0.19</v>
      </c>
      <c r="AT80" s="2">
        <f t="shared" si="76"/>
        <v>2917.5</v>
      </c>
      <c r="AU80" s="1">
        <f t="shared" si="77"/>
        <v>569883.701219133</v>
      </c>
    </row>
    <row r="81" s="1" customFormat="1" ht="16.8" spans="1:47">
      <c r="A81" s="6"/>
      <c r="B81" s="6"/>
      <c r="C81" s="8">
        <v>5</v>
      </c>
      <c r="D81" s="9">
        <v>14.1447741935484</v>
      </c>
      <c r="E81" s="12">
        <f t="shared" si="78"/>
        <v>6.99</v>
      </c>
      <c r="F81" s="8" t="s">
        <v>111</v>
      </c>
      <c r="G81" s="6">
        <v>6</v>
      </c>
      <c r="H81" s="11">
        <f t="shared" si="60"/>
        <v>14.1447741935484</v>
      </c>
      <c r="I81" s="11">
        <f t="shared" si="61"/>
        <v>287.294774193548</v>
      </c>
      <c r="J81" s="11">
        <f t="shared" si="62"/>
        <v>0.100786861947821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0.167726256108791</v>
      </c>
      <c r="P81" s="11">
        <f t="shared" si="65"/>
        <v>0.0169046030194615</v>
      </c>
      <c r="Q81" s="15">
        <f t="shared" si="66"/>
        <v>0.00321187457369769</v>
      </c>
      <c r="R81" s="11">
        <f t="shared" si="67"/>
        <v>0.0148697958333333</v>
      </c>
      <c r="S81" s="16">
        <f t="shared" si="68"/>
        <v>0.215999910805615</v>
      </c>
      <c r="T81" s="3">
        <v>0.01</v>
      </c>
      <c r="U81" s="17">
        <f t="shared" si="69"/>
        <v>0.00215999910805615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0.0212599991080561</v>
      </c>
      <c r="AR81" s="24">
        <f t="shared" si="74"/>
        <v>7.82620833333333</v>
      </c>
      <c r="AS81" s="1">
        <f t="shared" si="75"/>
        <v>0.19</v>
      </c>
      <c r="AT81" s="2">
        <f t="shared" si="76"/>
        <v>2917.5</v>
      </c>
      <c r="AU81" s="1">
        <f t="shared" si="77"/>
        <v>617950.822972681</v>
      </c>
    </row>
    <row r="82" s="1" customFormat="1" ht="16.8" spans="1:47">
      <c r="A82" s="6"/>
      <c r="B82" s="6"/>
      <c r="C82" s="8">
        <v>6</v>
      </c>
      <c r="D82" s="9">
        <v>17.7116333333333</v>
      </c>
      <c r="E82" s="12">
        <f t="shared" si="78"/>
        <v>14.1447741935484</v>
      </c>
      <c r="F82" s="8" t="s">
        <v>109</v>
      </c>
      <c r="G82" s="6">
        <v>7</v>
      </c>
      <c r="H82" s="11">
        <f t="shared" si="60"/>
        <v>17.7116333333333</v>
      </c>
      <c r="I82" s="11">
        <f t="shared" si="61"/>
        <v>290.861633333333</v>
      </c>
      <c r="J82" s="11">
        <f t="shared" si="62"/>
        <v>0.152722036103841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0.229083736422663</v>
      </c>
      <c r="P82" s="11">
        <f t="shared" si="65"/>
        <v>0.0349861346647446</v>
      </c>
      <c r="Q82" s="15">
        <f t="shared" si="66"/>
        <v>0.00664736558630147</v>
      </c>
      <c r="R82" s="11">
        <f t="shared" si="67"/>
        <v>0.0148697958333333</v>
      </c>
      <c r="S82" s="16">
        <f t="shared" si="68"/>
        <v>0.447038120819401</v>
      </c>
      <c r="T82" s="3">
        <v>0.01</v>
      </c>
      <c r="U82" s="17">
        <f t="shared" si="69"/>
        <v>0.00447038120819401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0.023570381208194</v>
      </c>
      <c r="AR82" s="24">
        <f t="shared" si="74"/>
        <v>7.82620833333333</v>
      </c>
      <c r="AS82" s="1">
        <f t="shared" si="75"/>
        <v>0.19</v>
      </c>
      <c r="AT82" s="2">
        <f t="shared" si="76"/>
        <v>2917.5</v>
      </c>
      <c r="AU82" s="1">
        <f t="shared" si="77"/>
        <v>685105.2246688</v>
      </c>
    </row>
    <row r="83" s="1" customFormat="1" ht="16.8" spans="1:47">
      <c r="A83" s="6"/>
      <c r="B83" s="6"/>
      <c r="C83" s="8">
        <v>7</v>
      </c>
      <c r="D83" s="9">
        <v>21.8652580645161</v>
      </c>
      <c r="E83" s="12">
        <f t="shared" si="78"/>
        <v>17.7116333333333</v>
      </c>
      <c r="F83" s="8" t="s">
        <v>109</v>
      </c>
      <c r="G83" s="6">
        <v>8</v>
      </c>
      <c r="H83" s="11">
        <f t="shared" si="60"/>
        <v>21.8652580645161</v>
      </c>
      <c r="I83" s="11">
        <f t="shared" si="61"/>
        <v>295.015258064516</v>
      </c>
      <c r="J83" s="11">
        <f t="shared" si="62"/>
        <v>0.24467613208382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0.272359685091251</v>
      </c>
      <c r="P83" s="11">
        <f t="shared" si="65"/>
        <v>0.0666399142836947</v>
      </c>
      <c r="Q83" s="15">
        <f t="shared" si="66"/>
        <v>0.012661583713902</v>
      </c>
      <c r="R83" s="11">
        <f t="shared" si="67"/>
        <v>0.0148697958333333</v>
      </c>
      <c r="S83" s="16">
        <f t="shared" si="68"/>
        <v>0.851496809762431</v>
      </c>
      <c r="T83" s="3">
        <v>0.01</v>
      </c>
      <c r="U83" s="17">
        <f t="shared" si="69"/>
        <v>0.00851496809762431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0.0276149680976243</v>
      </c>
      <c r="AR83" s="24">
        <f t="shared" si="74"/>
        <v>7.82620833333333</v>
      </c>
      <c r="AS83" s="1">
        <f t="shared" si="75"/>
        <v>0.19</v>
      </c>
      <c r="AT83" s="2">
        <f t="shared" si="76"/>
        <v>2917.5</v>
      </c>
      <c r="AU83" s="1">
        <f t="shared" si="77"/>
        <v>802666.64996354</v>
      </c>
    </row>
    <row r="84" s="1" customFormat="1" ht="16.8" spans="1:47">
      <c r="A84" s="6"/>
      <c r="B84" s="6"/>
      <c r="C84" s="8">
        <v>8</v>
      </c>
      <c r="D84" s="9">
        <v>18.7890322580645</v>
      </c>
      <c r="E84" s="12">
        <f t="shared" si="78"/>
        <v>21.8652580645161</v>
      </c>
      <c r="F84" s="8" t="s">
        <v>109</v>
      </c>
      <c r="G84" s="6">
        <v>9</v>
      </c>
      <c r="H84" s="11">
        <f t="shared" si="60"/>
        <v>18.7890322580645</v>
      </c>
      <c r="I84" s="11">
        <f t="shared" si="61"/>
        <v>291.939032258064</v>
      </c>
      <c r="J84" s="11">
        <f t="shared" si="62"/>
        <v>0.1728045604627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0.28398185414089</v>
      </c>
      <c r="P84" s="11">
        <f t="shared" si="65"/>
        <v>0.0490733594841991</v>
      </c>
      <c r="Q84" s="15">
        <f t="shared" si="66"/>
        <v>0.00932393830199782</v>
      </c>
      <c r="R84" s="11">
        <f t="shared" si="67"/>
        <v>0.0148697958333333</v>
      </c>
      <c r="S84" s="16">
        <f t="shared" si="68"/>
        <v>0.627038757391447</v>
      </c>
      <c r="T84" s="3">
        <v>0.01</v>
      </c>
      <c r="U84" s="17">
        <f t="shared" si="69"/>
        <v>0.00627038757391447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0.0253703875739145</v>
      </c>
      <c r="AR84" s="24">
        <f t="shared" si="74"/>
        <v>7.82620833333333</v>
      </c>
      <c r="AS84" s="1">
        <f t="shared" si="75"/>
        <v>0.19</v>
      </c>
      <c r="AT84" s="2">
        <f t="shared" si="76"/>
        <v>2917.5</v>
      </c>
      <c r="AU84" s="1">
        <f t="shared" si="77"/>
        <v>737424.860685696</v>
      </c>
    </row>
    <row r="85" s="1" customFormat="1" ht="16.8" spans="1:47">
      <c r="A85" s="6"/>
      <c r="B85" s="6"/>
      <c r="C85" s="8">
        <v>9</v>
      </c>
      <c r="D85" s="9">
        <v>15.3944666666667</v>
      </c>
      <c r="E85" s="12">
        <f t="shared" si="78"/>
        <v>18.7890322580645</v>
      </c>
      <c r="F85" s="8" t="s">
        <v>109</v>
      </c>
      <c r="G85" s="6">
        <v>10</v>
      </c>
      <c r="H85" s="11">
        <f t="shared" si="60"/>
        <v>15.3944666666667</v>
      </c>
      <c r="I85" s="11">
        <f t="shared" si="61"/>
        <v>288.544466666667</v>
      </c>
      <c r="J85" s="11">
        <f t="shared" si="62"/>
        <v>0.11672163544862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0.313170577990024</v>
      </c>
      <c r="P85" s="11">
        <f t="shared" si="65"/>
        <v>0.0365537820373851</v>
      </c>
      <c r="Q85" s="15">
        <f t="shared" si="66"/>
        <v>0.00694521858710317</v>
      </c>
      <c r="R85" s="11">
        <f t="shared" si="67"/>
        <v>0.0148697958333333</v>
      </c>
      <c r="S85" s="16">
        <f t="shared" si="68"/>
        <v>0.467068859918992</v>
      </c>
      <c r="T85" s="3">
        <v>0.01</v>
      </c>
      <c r="U85" s="17">
        <f t="shared" si="69"/>
        <v>0.00467068859918992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0.0237706885991899</v>
      </c>
      <c r="AR85" s="24">
        <f t="shared" si="74"/>
        <v>7.82620833333333</v>
      </c>
      <c r="AS85" s="1">
        <f t="shared" si="75"/>
        <v>0.19</v>
      </c>
      <c r="AT85" s="2">
        <f t="shared" si="76"/>
        <v>2917.5</v>
      </c>
      <c r="AU85" s="1">
        <f t="shared" si="77"/>
        <v>690927.431738721</v>
      </c>
    </row>
    <row r="86" s="1" customFormat="1" ht="16.8" spans="1:47">
      <c r="A86" s="6"/>
      <c r="B86" s="6"/>
      <c r="C86" s="8">
        <v>10</v>
      </c>
      <c r="D86" s="9">
        <v>3.919</v>
      </c>
      <c r="E86" s="12">
        <f t="shared" si="78"/>
        <v>15.3944666666667</v>
      </c>
      <c r="F86" s="8" t="s">
        <v>109</v>
      </c>
      <c r="G86" s="6">
        <v>11</v>
      </c>
      <c r="H86" s="11">
        <f t="shared" si="60"/>
        <v>3.919</v>
      </c>
      <c r="I86" s="11">
        <f t="shared" si="61"/>
        <v>277.069</v>
      </c>
      <c r="J86" s="11">
        <f t="shared" si="62"/>
        <v>0.0288521276670529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0.262785956155007</v>
      </c>
      <c r="O86" s="11">
        <f t="shared" si="79"/>
        <v>0.0920929231309652</v>
      </c>
      <c r="P86" s="11">
        <f t="shared" si="65"/>
        <v>0.00265707677540669</v>
      </c>
      <c r="Q86" s="15">
        <f t="shared" si="66"/>
        <v>0.000504844587327272</v>
      </c>
      <c r="R86" s="11">
        <f t="shared" si="67"/>
        <v>0.0148697958333333</v>
      </c>
      <c r="S86" s="16">
        <f t="shared" si="68"/>
        <v>0.0339510100196247</v>
      </c>
      <c r="T86" s="3">
        <v>0.01</v>
      </c>
      <c r="U86" s="17">
        <f t="shared" si="69"/>
        <v>0.000339510100196247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0.0119395101001962</v>
      </c>
      <c r="AR86" s="24">
        <f t="shared" si="74"/>
        <v>7.82620833333333</v>
      </c>
      <c r="AS86" s="1">
        <f t="shared" si="75"/>
        <v>0.19</v>
      </c>
      <c r="AT86" s="2">
        <f t="shared" si="76"/>
        <v>2917.5</v>
      </c>
      <c r="AU86" s="1">
        <f t="shared" si="77"/>
        <v>347038.118619258</v>
      </c>
    </row>
    <row r="87" s="1" customFormat="1" ht="16.8" spans="1:48">
      <c r="A87" s="6"/>
      <c r="B87" s="6"/>
      <c r="C87" s="8">
        <v>11</v>
      </c>
      <c r="D87" s="9">
        <v>-6.35486666666667</v>
      </c>
      <c r="E87" s="12">
        <f t="shared" si="78"/>
        <v>3.919</v>
      </c>
      <c r="F87" s="8" t="s">
        <v>111</v>
      </c>
      <c r="G87" s="6">
        <v>12</v>
      </c>
      <c r="H87" s="11">
        <f t="shared" si="60"/>
        <v>-6.35486666666667</v>
      </c>
      <c r="I87" s="11">
        <f t="shared" si="61"/>
        <v>266.795133333333</v>
      </c>
      <c r="J87" s="11">
        <f t="shared" si="62"/>
        <v>0.0074552286974851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0.167697929688892</v>
      </c>
      <c r="P87" s="11">
        <f t="shared" si="65"/>
        <v>0.00125022641792547</v>
      </c>
      <c r="Q87" s="15">
        <f t="shared" si="66"/>
        <v>0.000237543019405838</v>
      </c>
      <c r="R87" s="11">
        <f t="shared" si="67"/>
        <v>0.0148697958333333</v>
      </c>
      <c r="S87" s="16">
        <f t="shared" si="68"/>
        <v>0.0159748675817958</v>
      </c>
      <c r="T87" s="3">
        <v>0.01</v>
      </c>
      <c r="U87" s="17">
        <f t="shared" si="69"/>
        <v>0.000159748675817958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0.011759748675818</v>
      </c>
      <c r="AR87" s="24">
        <f t="shared" si="74"/>
        <v>7.82620833333333</v>
      </c>
      <c r="AS87" s="1">
        <f t="shared" si="75"/>
        <v>0.19</v>
      </c>
      <c r="AT87" s="2">
        <f t="shared" si="76"/>
        <v>2917.5</v>
      </c>
      <c r="AU87" s="1">
        <f t="shared" si="77"/>
        <v>341813.108045706</v>
      </c>
      <c r="AV87" s="1">
        <f>SUM(AU76:AU87)</f>
        <v>6177733.53240049</v>
      </c>
    </row>
    <row r="88" s="1" customFormat="1" ht="16.8" spans="1:46">
      <c r="A88" s="6"/>
      <c r="B88" s="6"/>
      <c r="C88" s="8">
        <v>12</v>
      </c>
      <c r="D88" s="9">
        <v>-10.6676129032258</v>
      </c>
      <c r="E88" s="12">
        <f t="shared" si="78"/>
        <v>-6.35486666666667</v>
      </c>
      <c r="F88" s="8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7" t="s">
        <v>45</v>
      </c>
      <c r="B90" s="7"/>
      <c r="C90" s="8" t="s">
        <v>87</v>
      </c>
      <c r="D90" s="8" t="s">
        <v>88</v>
      </c>
      <c r="E90" s="8" t="s">
        <v>89</v>
      </c>
      <c r="F90" s="8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ht="16.8" spans="1:47">
      <c r="A91" s="6" t="s">
        <v>107</v>
      </c>
      <c r="B91" s="6">
        <f>F7</f>
        <v>91.104</v>
      </c>
      <c r="C91" s="8" t="s">
        <v>108</v>
      </c>
      <c r="D91" s="9">
        <v>-12.4227096774194</v>
      </c>
      <c r="E91" s="8"/>
      <c r="F91" s="8"/>
      <c r="G91" s="6">
        <v>1</v>
      </c>
      <c r="H91" s="11">
        <f t="shared" ref="H91:H102" si="80">E92</f>
        <v>-12.4227096774194</v>
      </c>
      <c r="I91" s="11">
        <f t="shared" ref="I91:I102" si="81">H91+273.15</f>
        <v>260.727290322581</v>
      </c>
      <c r="J91" s="11">
        <f t="shared" ref="J91:J102" si="82">EXP(($C$18*(I91-$C$16))/($C$19*I91*$C$16))</f>
        <v>0.00318855409100584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0.000242075026589163</v>
      </c>
      <c r="Q91" s="15">
        <f t="shared" ref="Q91:Q102" si="86">P91*$B$93</f>
        <v>4.35735047860494e-5</v>
      </c>
      <c r="R91" s="11">
        <f t="shared" ref="R91:R102" si="87">L91*$B$93</f>
        <v>0.0136656</v>
      </c>
      <c r="S91" s="16">
        <f t="shared" ref="S91:S102" si="88">Q91/R91</f>
        <v>0.00318855409100584</v>
      </c>
      <c r="T91" s="3">
        <v>0.01</v>
      </c>
      <c r="U91" s="17">
        <f t="shared" ref="U91:U102" si="89">S91*T91</f>
        <v>3.18855409100584e-5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0.0148318855409101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16.6666666666667</v>
      </c>
      <c r="AU91" s="1">
        <f t="shared" ref="AU91:AU102" si="96">AT91*10000*AS91*0.67*AR91*AQ91</f>
        <v>2263.33386803444</v>
      </c>
    </row>
    <row r="92" s="1" customFormat="1" ht="16.8" spans="1:47">
      <c r="A92" s="6" t="s">
        <v>110</v>
      </c>
      <c r="B92" s="6">
        <v>1</v>
      </c>
      <c r="C92" s="8">
        <v>1</v>
      </c>
      <c r="D92" s="9">
        <v>-12.6723225806452</v>
      </c>
      <c r="E92" s="12">
        <f t="shared" ref="E92:E103" si="97">D91</f>
        <v>-12.4227096774194</v>
      </c>
      <c r="F92" s="8" t="s">
        <v>109</v>
      </c>
      <c r="G92" s="6">
        <v>2</v>
      </c>
      <c r="H92" s="11">
        <f t="shared" si="80"/>
        <v>-12.6723225806452</v>
      </c>
      <c r="I92" s="11">
        <f t="shared" si="81"/>
        <v>260.477677419355</v>
      </c>
      <c r="J92" s="11">
        <f t="shared" si="82"/>
        <v>0.00307646284399166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0.151597924973411</v>
      </c>
      <c r="P92" s="11">
        <f t="shared" si="85"/>
        <v>0.000466385383406934</v>
      </c>
      <c r="Q92" s="15">
        <f t="shared" si="86"/>
        <v>8.39493690132481e-5</v>
      </c>
      <c r="R92" s="11">
        <f t="shared" si="87"/>
        <v>0.0136656</v>
      </c>
      <c r="S92" s="16">
        <f t="shared" si="88"/>
        <v>0.00614311621979629</v>
      </c>
      <c r="T92" s="3">
        <v>0.01</v>
      </c>
      <c r="U92" s="17">
        <f t="shared" si="89"/>
        <v>6.14311621979629e-5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0.014861431162198</v>
      </c>
      <c r="AR92" s="24">
        <f t="shared" si="93"/>
        <v>7.592</v>
      </c>
      <c r="AS92" s="1">
        <f t="shared" si="94"/>
        <v>0.18</v>
      </c>
      <c r="AT92" s="2">
        <f t="shared" si="95"/>
        <v>16.6666666666667</v>
      </c>
      <c r="AU92" s="1">
        <f t="shared" si="96"/>
        <v>2267.84250620648</v>
      </c>
    </row>
    <row r="93" s="1" customFormat="1" ht="16.8" spans="1:47">
      <c r="A93" s="6" t="s">
        <v>72</v>
      </c>
      <c r="B93" s="6">
        <f>G7</f>
        <v>0.18</v>
      </c>
      <c r="C93" s="8">
        <v>2</v>
      </c>
      <c r="D93" s="9">
        <v>-4.04260714285714</v>
      </c>
      <c r="E93" s="12">
        <f t="shared" si="97"/>
        <v>-12.6723225806452</v>
      </c>
      <c r="F93" s="8" t="s">
        <v>109</v>
      </c>
      <c r="G93" s="6">
        <v>3</v>
      </c>
      <c r="H93" s="11">
        <f t="shared" si="80"/>
        <v>-4.04260714285714</v>
      </c>
      <c r="I93" s="11">
        <f t="shared" si="81"/>
        <v>269.107392857143</v>
      </c>
      <c r="J93" s="11">
        <f t="shared" si="82"/>
        <v>0.010201104026897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0.227051539590004</v>
      </c>
      <c r="P93" s="11">
        <f t="shared" si="85"/>
        <v>0.00231617637482476</v>
      </c>
      <c r="Q93" s="15">
        <f t="shared" si="86"/>
        <v>0.000416911747468457</v>
      </c>
      <c r="R93" s="11">
        <f t="shared" si="87"/>
        <v>0.0136656</v>
      </c>
      <c r="S93" s="16">
        <f t="shared" si="88"/>
        <v>0.030508118741106</v>
      </c>
      <c r="T93" s="3">
        <v>0.01</v>
      </c>
      <c r="U93" s="17">
        <f t="shared" si="89"/>
        <v>0.00030508118741106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0.0151050811874111</v>
      </c>
      <c r="AR93" s="24">
        <f t="shared" si="93"/>
        <v>7.592</v>
      </c>
      <c r="AS93" s="1">
        <f t="shared" si="94"/>
        <v>0.18</v>
      </c>
      <c r="AT93" s="2">
        <f t="shared" si="95"/>
        <v>16.6666666666667</v>
      </c>
      <c r="AU93" s="1">
        <f t="shared" si="96"/>
        <v>2305.02330513398</v>
      </c>
    </row>
    <row r="94" s="1" customFormat="1" ht="16.8" spans="1:47">
      <c r="A94" s="6"/>
      <c r="B94" s="6"/>
      <c r="C94" s="8">
        <v>3</v>
      </c>
      <c r="D94" s="9">
        <v>1.593</v>
      </c>
      <c r="E94" s="12">
        <f t="shared" si="97"/>
        <v>-4.04260714285714</v>
      </c>
      <c r="F94" s="8" t="s">
        <v>109</v>
      </c>
      <c r="G94" s="6">
        <v>4</v>
      </c>
      <c r="H94" s="11">
        <f t="shared" si="80"/>
        <v>1.593</v>
      </c>
      <c r="I94" s="11">
        <f t="shared" si="81"/>
        <v>274.743</v>
      </c>
      <c r="J94" s="11">
        <f t="shared" si="82"/>
        <v>0.0214273329036825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0.300655363215179</v>
      </c>
      <c r="P94" s="11">
        <f t="shared" si="85"/>
        <v>0.00644224255688923</v>
      </c>
      <c r="Q94" s="15">
        <f t="shared" si="86"/>
        <v>0.00115960366024006</v>
      </c>
      <c r="R94" s="11">
        <f t="shared" si="87"/>
        <v>0.0136656</v>
      </c>
      <c r="S94" s="16">
        <f t="shared" si="88"/>
        <v>0.0848556711919024</v>
      </c>
      <c r="T94" s="3">
        <v>0.01</v>
      </c>
      <c r="U94" s="17">
        <f t="shared" si="89"/>
        <v>0.000848556711919024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0.015648556711919</v>
      </c>
      <c r="AR94" s="24">
        <f t="shared" si="93"/>
        <v>7.592</v>
      </c>
      <c r="AS94" s="1">
        <f t="shared" si="94"/>
        <v>0.18</v>
      </c>
      <c r="AT94" s="2">
        <f t="shared" si="95"/>
        <v>16.6666666666667</v>
      </c>
      <c r="AU94" s="1">
        <f t="shared" si="96"/>
        <v>2387.95723539347</v>
      </c>
    </row>
    <row r="95" s="1" customFormat="1" ht="16.8" spans="1:47">
      <c r="A95" s="6"/>
      <c r="B95" s="6"/>
      <c r="C95" s="8">
        <v>4</v>
      </c>
      <c r="D95" s="9">
        <v>6.99</v>
      </c>
      <c r="E95" s="12">
        <f t="shared" si="97"/>
        <v>1.593</v>
      </c>
      <c r="F95" s="8" t="s">
        <v>109</v>
      </c>
      <c r="G95" s="6">
        <v>5</v>
      </c>
      <c r="H95" s="11">
        <f t="shared" si="80"/>
        <v>6.99</v>
      </c>
      <c r="I95" s="11">
        <f t="shared" si="81"/>
        <v>280.14</v>
      </c>
      <c r="J95" s="11">
        <f t="shared" si="82"/>
        <v>0.0424117206900684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0.279502464625375</v>
      </c>
      <c r="O95" s="11">
        <f t="shared" si="98"/>
        <v>0.0906306560329145</v>
      </c>
      <c r="P95" s="11">
        <f t="shared" si="85"/>
        <v>0.00384380206962563</v>
      </c>
      <c r="Q95" s="15">
        <f t="shared" si="86"/>
        <v>0.000691884372532613</v>
      </c>
      <c r="R95" s="11">
        <f t="shared" si="87"/>
        <v>0.0136656</v>
      </c>
      <c r="S95" s="16">
        <f t="shared" si="88"/>
        <v>0.050629637376523</v>
      </c>
      <c r="T95" s="3">
        <v>0.01</v>
      </c>
      <c r="U95" s="17">
        <f t="shared" si="89"/>
        <v>0.00050629637376523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0.0276062963737652</v>
      </c>
      <c r="AR95" s="24">
        <f t="shared" si="93"/>
        <v>7.592</v>
      </c>
      <c r="AS95" s="1">
        <f t="shared" si="94"/>
        <v>0.18</v>
      </c>
      <c r="AT95" s="2">
        <f t="shared" si="95"/>
        <v>16.6666666666667</v>
      </c>
      <c r="AU95" s="1">
        <f t="shared" si="96"/>
        <v>4212.69874159948</v>
      </c>
    </row>
    <row r="96" s="1" customFormat="1" ht="16.8" spans="1:47">
      <c r="A96" s="6"/>
      <c r="B96" s="6"/>
      <c r="C96" s="8">
        <v>5</v>
      </c>
      <c r="D96" s="9">
        <v>14.1447741935484</v>
      </c>
      <c r="E96" s="12">
        <f t="shared" si="97"/>
        <v>6.99</v>
      </c>
      <c r="F96" s="8" t="s">
        <v>111</v>
      </c>
      <c r="G96" s="6">
        <v>6</v>
      </c>
      <c r="H96" s="11">
        <f t="shared" si="80"/>
        <v>14.1447741935484</v>
      </c>
      <c r="I96" s="11">
        <f t="shared" si="81"/>
        <v>287.294774193548</v>
      </c>
      <c r="J96" s="11">
        <f t="shared" si="82"/>
        <v>0.100786861947821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0.162706853963289</v>
      </c>
      <c r="P96" s="11">
        <f t="shared" si="85"/>
        <v>0.0163987132283622</v>
      </c>
      <c r="Q96" s="15">
        <f t="shared" si="86"/>
        <v>0.0029517683811052</v>
      </c>
      <c r="R96" s="11">
        <f t="shared" si="87"/>
        <v>0.0136656</v>
      </c>
      <c r="S96" s="16">
        <f t="shared" si="88"/>
        <v>0.215999910805614</v>
      </c>
      <c r="T96" s="3">
        <v>0.01</v>
      </c>
      <c r="U96" s="17">
        <f t="shared" si="89"/>
        <v>0.00215999910805614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0.0292599991080561</v>
      </c>
      <c r="AR96" s="24">
        <f t="shared" si="93"/>
        <v>7.592</v>
      </c>
      <c r="AS96" s="1">
        <f t="shared" si="94"/>
        <v>0.18</v>
      </c>
      <c r="AT96" s="2">
        <f t="shared" si="95"/>
        <v>16.6666666666667</v>
      </c>
      <c r="AU96" s="1">
        <f t="shared" si="96"/>
        <v>4465.05245589008</v>
      </c>
    </row>
    <row r="97" s="1" customFormat="1" ht="16.8" spans="1:47">
      <c r="A97" s="6"/>
      <c r="B97" s="6"/>
      <c r="C97" s="8">
        <v>6</v>
      </c>
      <c r="D97" s="9">
        <v>17.7116333333333</v>
      </c>
      <c r="E97" s="12">
        <f t="shared" si="97"/>
        <v>14.1447741935484</v>
      </c>
      <c r="F97" s="8" t="s">
        <v>109</v>
      </c>
      <c r="G97" s="6">
        <v>7</v>
      </c>
      <c r="H97" s="11">
        <f t="shared" si="80"/>
        <v>17.7116333333333</v>
      </c>
      <c r="I97" s="11">
        <f t="shared" si="81"/>
        <v>290.861633333333</v>
      </c>
      <c r="J97" s="11">
        <f t="shared" si="82"/>
        <v>0.152722036103841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0.222228140734927</v>
      </c>
      <c r="P97" s="11">
        <f t="shared" si="85"/>
        <v>0.0339391341326088</v>
      </c>
      <c r="Q97" s="15">
        <f t="shared" si="86"/>
        <v>0.00610904414386959</v>
      </c>
      <c r="R97" s="11">
        <f t="shared" si="87"/>
        <v>0.0136656</v>
      </c>
      <c r="S97" s="16">
        <f t="shared" si="88"/>
        <v>0.4470381208194</v>
      </c>
      <c r="T97" s="3">
        <v>0.01</v>
      </c>
      <c r="U97" s="17">
        <f t="shared" si="89"/>
        <v>0.004470381208194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0.031570381208194</v>
      </c>
      <c r="AR97" s="24">
        <f t="shared" si="93"/>
        <v>7.592</v>
      </c>
      <c r="AS97" s="1">
        <f t="shared" si="94"/>
        <v>0.18</v>
      </c>
      <c r="AT97" s="2">
        <f t="shared" si="95"/>
        <v>16.6666666666667</v>
      </c>
      <c r="AU97" s="1">
        <f t="shared" si="96"/>
        <v>4817.61491606544</v>
      </c>
    </row>
    <row r="98" s="1" customFormat="1" ht="16.8" spans="1:47">
      <c r="A98" s="6"/>
      <c r="B98" s="6"/>
      <c r="C98" s="8">
        <v>7</v>
      </c>
      <c r="D98" s="9">
        <v>21.8652580645161</v>
      </c>
      <c r="E98" s="12">
        <f t="shared" si="97"/>
        <v>17.7116333333333</v>
      </c>
      <c r="F98" s="8" t="s">
        <v>109</v>
      </c>
      <c r="G98" s="6">
        <v>8</v>
      </c>
      <c r="H98" s="11">
        <f t="shared" si="80"/>
        <v>21.8652580645161</v>
      </c>
      <c r="I98" s="11">
        <f t="shared" si="81"/>
        <v>295.015258064516</v>
      </c>
      <c r="J98" s="11">
        <f t="shared" si="82"/>
        <v>0.24467613208382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0.264209006602318</v>
      </c>
      <c r="P98" s="11">
        <f t="shared" si="85"/>
        <v>0.0646456377971636</v>
      </c>
      <c r="Q98" s="15">
        <f t="shared" si="86"/>
        <v>0.0116362148034894</v>
      </c>
      <c r="R98" s="11">
        <f t="shared" si="87"/>
        <v>0.0136656</v>
      </c>
      <c r="S98" s="16">
        <f t="shared" si="88"/>
        <v>0.851496809762429</v>
      </c>
      <c r="T98" s="3">
        <v>0.01</v>
      </c>
      <c r="U98" s="17">
        <f t="shared" si="89"/>
        <v>0.00851496809762429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0.0356149680976243</v>
      </c>
      <c r="AR98" s="24">
        <f t="shared" si="93"/>
        <v>7.592</v>
      </c>
      <c r="AS98" s="1">
        <f t="shared" si="94"/>
        <v>0.18</v>
      </c>
      <c r="AT98" s="2">
        <f t="shared" si="95"/>
        <v>16.6666666666667</v>
      </c>
      <c r="AU98" s="1">
        <f t="shared" si="96"/>
        <v>5434.81563972299</v>
      </c>
    </row>
    <row r="99" s="1" customFormat="1" ht="16.8" spans="1:47">
      <c r="A99" s="6"/>
      <c r="B99" s="6"/>
      <c r="C99" s="8">
        <v>8</v>
      </c>
      <c r="D99" s="9">
        <v>18.7890322580645</v>
      </c>
      <c r="E99" s="12">
        <f t="shared" si="97"/>
        <v>21.8652580645161</v>
      </c>
      <c r="F99" s="8" t="s">
        <v>109</v>
      </c>
      <c r="G99" s="6">
        <v>9</v>
      </c>
      <c r="H99" s="11">
        <f t="shared" si="80"/>
        <v>18.7890322580645</v>
      </c>
      <c r="I99" s="11">
        <f t="shared" si="81"/>
        <v>291.939032258064</v>
      </c>
      <c r="J99" s="11">
        <f t="shared" si="82"/>
        <v>0.1728045604627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0.275483368805154</v>
      </c>
      <c r="P99" s="11">
        <f t="shared" si="85"/>
        <v>0.0476047824611586</v>
      </c>
      <c r="Q99" s="15">
        <f t="shared" si="86"/>
        <v>0.00856886084300854</v>
      </c>
      <c r="R99" s="11">
        <f t="shared" si="87"/>
        <v>0.0136656</v>
      </c>
      <c r="S99" s="16">
        <f t="shared" si="88"/>
        <v>0.627038757391446</v>
      </c>
      <c r="T99" s="3">
        <v>0.01</v>
      </c>
      <c r="U99" s="17">
        <f t="shared" si="89"/>
        <v>0.00627038757391446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0.0333703875739145</v>
      </c>
      <c r="AR99" s="24">
        <f t="shared" si="93"/>
        <v>7.592</v>
      </c>
      <c r="AS99" s="1">
        <f t="shared" si="94"/>
        <v>0.18</v>
      </c>
      <c r="AT99" s="2">
        <f t="shared" si="95"/>
        <v>16.6666666666667</v>
      </c>
      <c r="AU99" s="1">
        <f t="shared" si="96"/>
        <v>5092.29444746929</v>
      </c>
    </row>
    <row r="100" s="1" customFormat="1" ht="16.8" spans="1:47">
      <c r="A100" s="6"/>
      <c r="B100" s="6"/>
      <c r="C100" s="8">
        <v>9</v>
      </c>
      <c r="D100" s="9">
        <v>15.3944666666667</v>
      </c>
      <c r="E100" s="12">
        <f t="shared" si="97"/>
        <v>18.7890322580645</v>
      </c>
      <c r="F100" s="8" t="s">
        <v>109</v>
      </c>
      <c r="G100" s="6">
        <v>10</v>
      </c>
      <c r="H100" s="11">
        <f t="shared" si="80"/>
        <v>15.3944666666667</v>
      </c>
      <c r="I100" s="11">
        <f t="shared" si="81"/>
        <v>288.544466666667</v>
      </c>
      <c r="J100" s="11">
        <f t="shared" si="82"/>
        <v>0.11672163544862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0.303798586343996</v>
      </c>
      <c r="P100" s="11">
        <f t="shared" si="85"/>
        <v>0.0354598678450498</v>
      </c>
      <c r="Q100" s="15">
        <f t="shared" si="86"/>
        <v>0.00638277621210897</v>
      </c>
      <c r="R100" s="11">
        <f t="shared" si="87"/>
        <v>0.0136656</v>
      </c>
      <c r="S100" s="16">
        <f t="shared" si="88"/>
        <v>0.467068859918991</v>
      </c>
      <c r="T100" s="3">
        <v>0.01</v>
      </c>
      <c r="U100" s="17">
        <f t="shared" si="89"/>
        <v>0.00467068859918991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0.0317706885991899</v>
      </c>
      <c r="AR100" s="24">
        <f t="shared" si="93"/>
        <v>7.592</v>
      </c>
      <c r="AS100" s="1">
        <f t="shared" si="94"/>
        <v>0.18</v>
      </c>
      <c r="AT100" s="2">
        <f t="shared" si="95"/>
        <v>16.6666666666667</v>
      </c>
      <c r="AU100" s="1">
        <f t="shared" si="96"/>
        <v>4848.1816636855</v>
      </c>
    </row>
    <row r="101" s="1" customFormat="1" ht="16.8" spans="1:47">
      <c r="A101" s="6"/>
      <c r="B101" s="6"/>
      <c r="C101" s="8">
        <v>10</v>
      </c>
      <c r="D101" s="9">
        <v>3.919</v>
      </c>
      <c r="E101" s="12">
        <f t="shared" si="97"/>
        <v>15.3944666666667</v>
      </c>
      <c r="F101" s="8" t="s">
        <v>109</v>
      </c>
      <c r="G101" s="6">
        <v>11</v>
      </c>
      <c r="H101" s="11">
        <f t="shared" si="80"/>
        <v>3.919</v>
      </c>
      <c r="I101" s="11">
        <f t="shared" si="81"/>
        <v>277.069</v>
      </c>
      <c r="J101" s="11">
        <f t="shared" si="82"/>
        <v>0.0288521276670529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0.254921782573998</v>
      </c>
      <c r="O101" s="11">
        <f t="shared" si="98"/>
        <v>0.0893369359249473</v>
      </c>
      <c r="P101" s="11">
        <f t="shared" si="85"/>
        <v>0.0025775606806899</v>
      </c>
      <c r="Q101" s="15">
        <f t="shared" si="86"/>
        <v>0.000463960922524182</v>
      </c>
      <c r="R101" s="11">
        <f t="shared" si="87"/>
        <v>0.0136656</v>
      </c>
      <c r="S101" s="16">
        <f t="shared" si="88"/>
        <v>0.0339510100196246</v>
      </c>
      <c r="T101" s="3">
        <v>0.01</v>
      </c>
      <c r="U101" s="17">
        <f t="shared" si="89"/>
        <v>0.000339510100196246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0.0151395101001962</v>
      </c>
      <c r="AR101" s="24">
        <f t="shared" si="93"/>
        <v>7.592</v>
      </c>
      <c r="AS101" s="1">
        <f t="shared" si="94"/>
        <v>0.18</v>
      </c>
      <c r="AT101" s="2">
        <f t="shared" si="95"/>
        <v>16.6666666666667</v>
      </c>
      <c r="AU101" s="1">
        <f t="shared" si="96"/>
        <v>2310.27712968187</v>
      </c>
    </row>
    <row r="102" s="1" customFormat="1" ht="16.8" spans="1:48">
      <c r="A102" s="6"/>
      <c r="B102" s="6"/>
      <c r="C102" s="8">
        <v>11</v>
      </c>
      <c r="D102" s="9">
        <v>-6.35486666666667</v>
      </c>
      <c r="E102" s="12">
        <f t="shared" si="97"/>
        <v>3.919</v>
      </c>
      <c r="F102" s="8" t="s">
        <v>111</v>
      </c>
      <c r="G102" s="6">
        <v>12</v>
      </c>
      <c r="H102" s="11">
        <f t="shared" si="80"/>
        <v>-6.35486666666667</v>
      </c>
      <c r="I102" s="11">
        <f t="shared" si="81"/>
        <v>266.795133333333</v>
      </c>
      <c r="J102" s="11">
        <f t="shared" si="82"/>
        <v>0.0074552286974851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0.162679375244257</v>
      </c>
      <c r="P102" s="11">
        <f t="shared" si="85"/>
        <v>0.00121281194680994</v>
      </c>
      <c r="Q102" s="15">
        <f t="shared" si="86"/>
        <v>0.000218306150425788</v>
      </c>
      <c r="R102" s="11">
        <f t="shared" si="87"/>
        <v>0.0136656</v>
      </c>
      <c r="S102" s="16">
        <f t="shared" si="88"/>
        <v>0.0159748675817958</v>
      </c>
      <c r="T102" s="3">
        <v>0.01</v>
      </c>
      <c r="U102" s="17">
        <f t="shared" si="89"/>
        <v>0.000159748675817958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0.014959748675818</v>
      </c>
      <c r="AR102" s="24">
        <f t="shared" si="93"/>
        <v>7.592</v>
      </c>
      <c r="AS102" s="1">
        <f t="shared" si="94"/>
        <v>0.18</v>
      </c>
      <c r="AT102" s="2">
        <f t="shared" si="95"/>
        <v>16.6666666666667</v>
      </c>
      <c r="AU102" s="1">
        <f t="shared" si="96"/>
        <v>2282.84568013088</v>
      </c>
      <c r="AV102" s="1">
        <f>SUM(AU91:AU102)</f>
        <v>42687.9375890139</v>
      </c>
    </row>
    <row r="103" s="1" customFormat="1" ht="16.8" spans="1:46">
      <c r="A103" s="6"/>
      <c r="B103" s="6"/>
      <c r="C103" s="8">
        <v>12</v>
      </c>
      <c r="D103" s="9">
        <v>-10.6676129032258</v>
      </c>
      <c r="E103" s="12">
        <f t="shared" si="97"/>
        <v>-6.35486666666667</v>
      </c>
      <c r="F103" s="8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ht="16.8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ht="16.8" spans="1:77">
      <c r="A106" s="7" t="s">
        <v>47</v>
      </c>
      <c r="B106" s="7"/>
      <c r="C106" s="8" t="s">
        <v>87</v>
      </c>
      <c r="D106" s="8" t="s">
        <v>88</v>
      </c>
      <c r="E106" s="8" t="s">
        <v>89</v>
      </c>
      <c r="F106" s="8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ht="16.8" spans="1:78">
      <c r="A107" s="6" t="s">
        <v>107</v>
      </c>
      <c r="B107" s="6">
        <f>F9</f>
        <v>134.758</v>
      </c>
      <c r="C107" s="8" t="s">
        <v>108</v>
      </c>
      <c r="D107" s="9">
        <v>-12.4227096774194</v>
      </c>
      <c r="E107" s="8"/>
      <c r="F107" s="8"/>
      <c r="G107" s="6">
        <v>1</v>
      </c>
      <c r="H107" s="11">
        <f t="shared" ref="H107:H118" si="99">E108</f>
        <v>-12.4227096774194</v>
      </c>
      <c r="I107" s="11">
        <f t="shared" ref="I107:I118" si="100">H107+273.15</f>
        <v>260.727290322581</v>
      </c>
      <c r="J107" s="11">
        <f t="shared" ref="J107:J118" si="101">EXP(($C$18*(I107-$C$16))/($C$19*I107*$C$16))</f>
        <v>0.00318855409100584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0.0096678713744047</v>
      </c>
      <c r="Q107" s="15">
        <f t="shared" ref="Q107:Q118" si="105">P107*$B$109</f>
        <v>0.00280368269857736</v>
      </c>
      <c r="R107" s="11">
        <f t="shared" ref="R107:R118" si="106">L107*$B$109</f>
        <v>0.87929595</v>
      </c>
      <c r="S107" s="16">
        <f t="shared" ref="S107:S118" si="107">Q107/R107</f>
        <v>0.00318855409100584</v>
      </c>
      <c r="T107" s="3">
        <v>0.27</v>
      </c>
      <c r="U107" s="17">
        <f t="shared" ref="U107:U118" si="108">S107*T107</f>
        <v>0.000860909604571576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0.226567274736168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61.9041666666667</v>
      </c>
      <c r="AF107" s="1">
        <f t="shared" ref="AF107:AF118" si="113">AE107*10000*AC107*AB107</f>
        <v>1575035.59542283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ht="16.8" spans="1:78">
      <c r="A108" s="6" t="s">
        <v>110</v>
      </c>
      <c r="B108" s="6">
        <v>27</v>
      </c>
      <c r="C108" s="8">
        <v>1</v>
      </c>
      <c r="D108" s="9">
        <v>-12.6723225806452</v>
      </c>
      <c r="E108" s="12">
        <f t="shared" ref="E108:E119" si="114">D107</f>
        <v>-12.4227096774194</v>
      </c>
      <c r="F108" s="8" t="s">
        <v>109</v>
      </c>
      <c r="G108" s="6">
        <v>2</v>
      </c>
      <c r="H108" s="11">
        <f t="shared" si="99"/>
        <v>-12.6723225806452</v>
      </c>
      <c r="I108" s="11">
        <f t="shared" si="100"/>
        <v>260.477677419355</v>
      </c>
      <c r="J108" s="11">
        <f t="shared" si="101"/>
        <v>0.00307646284399166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6.0544421286256</v>
      </c>
      <c r="P108" s="11">
        <f t="shared" si="104"/>
        <v>0.0186262662498144</v>
      </c>
      <c r="Q108" s="15">
        <f t="shared" si="105"/>
        <v>0.00540161721244618</v>
      </c>
      <c r="R108" s="11">
        <f t="shared" si="106"/>
        <v>0.87929595</v>
      </c>
      <c r="S108" s="16">
        <f t="shared" si="107"/>
        <v>0.00614311621979629</v>
      </c>
      <c r="T108" s="3">
        <v>0.27</v>
      </c>
      <c r="U108" s="17">
        <f t="shared" si="108"/>
        <v>0.001658641379345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0.226722274020007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61.9041666666667</v>
      </c>
      <c r="AF108" s="1">
        <f t="shared" si="113"/>
        <v>1576113.10932944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ht="16.8" spans="1:78">
      <c r="A109" s="6" t="s">
        <v>72</v>
      </c>
      <c r="B109" s="6">
        <f>G9</f>
        <v>0.29</v>
      </c>
      <c r="C109" s="8">
        <v>2</v>
      </c>
      <c r="D109" s="9">
        <v>-4.04260714285714</v>
      </c>
      <c r="E109" s="12">
        <f t="shared" si="114"/>
        <v>-12.6723225806452</v>
      </c>
      <c r="F109" s="8" t="s">
        <v>109</v>
      </c>
      <c r="G109" s="6">
        <v>3</v>
      </c>
      <c r="H109" s="11">
        <f t="shared" si="99"/>
        <v>-4.04260714285714</v>
      </c>
      <c r="I109" s="11">
        <f t="shared" si="100"/>
        <v>269.107392857143</v>
      </c>
      <c r="J109" s="11">
        <f t="shared" si="101"/>
        <v>0.010201104026897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9.06787086237578</v>
      </c>
      <c r="P109" s="11">
        <f t="shared" si="104"/>
        <v>0.092502293969564</v>
      </c>
      <c r="Q109" s="15">
        <f t="shared" si="105"/>
        <v>0.0268256652511736</v>
      </c>
      <c r="R109" s="11">
        <f t="shared" si="106"/>
        <v>0.87929595</v>
      </c>
      <c r="S109" s="16">
        <f t="shared" si="107"/>
        <v>0.0305081187411059</v>
      </c>
      <c r="T109" s="3">
        <v>0.27</v>
      </c>
      <c r="U109" s="17">
        <f t="shared" si="108"/>
        <v>0.00823719206009861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0.228000486417277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61.9041666666667</v>
      </c>
      <c r="AF109" s="1">
        <f t="shared" si="113"/>
        <v>1584998.90286055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ht="16.8" spans="1:78">
      <c r="A110" s="6"/>
      <c r="B110" s="6"/>
      <c r="C110" s="8">
        <v>3</v>
      </c>
      <c r="D110" s="9">
        <v>1.593</v>
      </c>
      <c r="E110" s="12">
        <f t="shared" si="114"/>
        <v>-4.04260714285714</v>
      </c>
      <c r="F110" s="8" t="s">
        <v>109</v>
      </c>
      <c r="G110" s="6">
        <v>4</v>
      </c>
      <c r="H110" s="11">
        <f t="shared" si="99"/>
        <v>1.593</v>
      </c>
      <c r="I110" s="11">
        <f t="shared" si="100"/>
        <v>274.743</v>
      </c>
      <c r="J110" s="11">
        <f t="shared" si="101"/>
        <v>0.0214273329036825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12.0074235684062</v>
      </c>
      <c r="P110" s="11">
        <f t="shared" si="104"/>
        <v>0.257287062115764</v>
      </c>
      <c r="Q110" s="15">
        <f t="shared" si="105"/>
        <v>0.0746132480135714</v>
      </c>
      <c r="R110" s="11">
        <f t="shared" si="106"/>
        <v>0.87929595</v>
      </c>
      <c r="S110" s="16">
        <f t="shared" si="107"/>
        <v>0.0848556711919024</v>
      </c>
      <c r="T110" s="3">
        <v>0.27</v>
      </c>
      <c r="U110" s="17">
        <f t="shared" si="108"/>
        <v>0.0229110312218136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0.230851613366398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61.9041666666667</v>
      </c>
      <c r="AF110" s="1">
        <f t="shared" si="113"/>
        <v>1604819.18112962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ht="16.8" spans="1:78">
      <c r="A111" s="6"/>
      <c r="B111" s="6"/>
      <c r="C111" s="8">
        <v>4</v>
      </c>
      <c r="D111" s="9">
        <v>6.99</v>
      </c>
      <c r="E111" s="12">
        <f t="shared" si="114"/>
        <v>1.593</v>
      </c>
      <c r="F111" s="8" t="s">
        <v>109</v>
      </c>
      <c r="G111" s="6">
        <v>5</v>
      </c>
      <c r="H111" s="11">
        <f t="shared" si="99"/>
        <v>6.99</v>
      </c>
      <c r="I111" s="11">
        <f t="shared" si="100"/>
        <v>280.14</v>
      </c>
      <c r="J111" s="11">
        <f t="shared" si="101"/>
        <v>0.0424117206900684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11.1626296809759</v>
      </c>
      <c r="O111" s="11">
        <f t="shared" si="115"/>
        <v>3.61956182531452</v>
      </c>
      <c r="P111" s="11">
        <f t="shared" si="104"/>
        <v>0.153511845155673</v>
      </c>
      <c r="Q111" s="15">
        <f t="shared" si="105"/>
        <v>0.0445184350951453</v>
      </c>
      <c r="R111" s="11">
        <f t="shared" si="106"/>
        <v>0.87929595</v>
      </c>
      <c r="S111" s="16">
        <f t="shared" si="107"/>
        <v>0.050629637376523</v>
      </c>
      <c r="T111" s="3">
        <v>0.27</v>
      </c>
      <c r="U111" s="17">
        <f t="shared" si="108"/>
        <v>0.0136700020916612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0.27785608140641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61.9041666666667</v>
      </c>
      <c r="AF111" s="1">
        <f t="shared" si="113"/>
        <v>1931581.77468221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ht="16.8" spans="1:78">
      <c r="A112" s="6"/>
      <c r="B112" s="6"/>
      <c r="C112" s="8">
        <v>5</v>
      </c>
      <c r="D112" s="9">
        <v>14.1447741935484</v>
      </c>
      <c r="E112" s="12">
        <f t="shared" si="114"/>
        <v>6.99</v>
      </c>
      <c r="F112" s="8" t="s">
        <v>111</v>
      </c>
      <c r="G112" s="6">
        <v>6</v>
      </c>
      <c r="H112" s="11">
        <f t="shared" si="99"/>
        <v>14.1447741935484</v>
      </c>
      <c r="I112" s="11">
        <f t="shared" si="100"/>
        <v>287.294774193548</v>
      </c>
      <c r="J112" s="11">
        <f t="shared" si="101"/>
        <v>0.100786861947821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6.49810498015885</v>
      </c>
      <c r="P112" s="11">
        <f t="shared" si="104"/>
        <v>0.654923609557717</v>
      </c>
      <c r="Q112" s="15">
        <f t="shared" si="105"/>
        <v>0.189927846771738</v>
      </c>
      <c r="R112" s="11">
        <f t="shared" si="106"/>
        <v>0.87929595</v>
      </c>
      <c r="S112" s="16">
        <f t="shared" si="107"/>
        <v>0.215999910805614</v>
      </c>
      <c r="T112" s="3">
        <v>0.27</v>
      </c>
      <c r="U112" s="17">
        <f t="shared" si="108"/>
        <v>0.0583199759175158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0.286531571320773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61.9041666666667</v>
      </c>
      <c r="AF112" s="1">
        <f t="shared" si="113"/>
        <v>1991891.47933291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ht="16.8" spans="1:78">
      <c r="A113" s="6"/>
      <c r="B113" s="6"/>
      <c r="C113" s="8">
        <v>6</v>
      </c>
      <c r="D113" s="9">
        <v>17.7116333333333</v>
      </c>
      <c r="E113" s="12">
        <f t="shared" si="114"/>
        <v>14.1447741935484</v>
      </c>
      <c r="F113" s="8" t="s">
        <v>109</v>
      </c>
      <c r="G113" s="6">
        <v>7</v>
      </c>
      <c r="H113" s="11">
        <f t="shared" si="99"/>
        <v>17.7116333333333</v>
      </c>
      <c r="I113" s="11">
        <f t="shared" si="100"/>
        <v>290.861633333333</v>
      </c>
      <c r="J113" s="11">
        <f t="shared" si="101"/>
        <v>0.152722036103841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8.87523637060113</v>
      </c>
      <c r="P113" s="11">
        <f t="shared" si="104"/>
        <v>1.35544416942107</v>
      </c>
      <c r="Q113" s="15">
        <f t="shared" si="105"/>
        <v>0.393078809132109</v>
      </c>
      <c r="R113" s="11">
        <f t="shared" si="106"/>
        <v>0.87929595</v>
      </c>
      <c r="S113" s="16">
        <f t="shared" si="107"/>
        <v>0.4470381208194</v>
      </c>
      <c r="T113" s="3">
        <v>0.27</v>
      </c>
      <c r="U113" s="17">
        <f t="shared" si="108"/>
        <v>0.120700292621238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0.298652066856307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61.9041666666667</v>
      </c>
      <c r="AF113" s="1">
        <f t="shared" si="113"/>
        <v>2076149.94925033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ht="16.8" spans="1:78">
      <c r="A114" s="6"/>
      <c r="B114" s="6"/>
      <c r="C114" s="8">
        <v>7</v>
      </c>
      <c r="D114" s="9">
        <v>21.8652580645161</v>
      </c>
      <c r="E114" s="12">
        <f t="shared" si="114"/>
        <v>17.7116333333333</v>
      </c>
      <c r="F114" s="8" t="s">
        <v>109</v>
      </c>
      <c r="G114" s="6">
        <v>8</v>
      </c>
      <c r="H114" s="11">
        <f t="shared" si="99"/>
        <v>21.8652580645161</v>
      </c>
      <c r="I114" s="11">
        <f t="shared" si="100"/>
        <v>295.015258064516</v>
      </c>
      <c r="J114" s="11">
        <f t="shared" si="101"/>
        <v>0.24467613208382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10.5518472011801</v>
      </c>
      <c r="P114" s="11">
        <f t="shared" si="104"/>
        <v>2.58178515952422</v>
      </c>
      <c r="Q114" s="15">
        <f t="shared" si="105"/>
        <v>0.748717696262024</v>
      </c>
      <c r="R114" s="11">
        <f t="shared" si="106"/>
        <v>0.87929595</v>
      </c>
      <c r="S114" s="16">
        <f t="shared" si="107"/>
        <v>0.851496809762429</v>
      </c>
      <c r="T114" s="3">
        <v>0.27</v>
      </c>
      <c r="U114" s="17">
        <f t="shared" si="108"/>
        <v>0.229904138635856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0.319870374136947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61.9041666666667</v>
      </c>
      <c r="AF114" s="1">
        <f t="shared" si="113"/>
        <v>2223653.99316199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ht="16.8" spans="1:78">
      <c r="A115" s="6"/>
      <c r="B115" s="6"/>
      <c r="C115" s="8">
        <v>8</v>
      </c>
      <c r="D115" s="9">
        <v>18.7890322580645</v>
      </c>
      <c r="E115" s="12">
        <f t="shared" si="114"/>
        <v>21.8652580645161</v>
      </c>
      <c r="F115" s="8" t="s">
        <v>109</v>
      </c>
      <c r="G115" s="6">
        <v>9</v>
      </c>
      <c r="H115" s="11">
        <f t="shared" si="99"/>
        <v>18.7890322580645</v>
      </c>
      <c r="I115" s="11">
        <f t="shared" si="100"/>
        <v>291.939032258064</v>
      </c>
      <c r="J115" s="11">
        <f t="shared" si="101"/>
        <v>0.1728045604627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11.0021170416558</v>
      </c>
      <c r="P115" s="11">
        <f t="shared" si="104"/>
        <v>1.90121599954252</v>
      </c>
      <c r="Q115" s="15">
        <f t="shared" si="105"/>
        <v>0.551352639867331</v>
      </c>
      <c r="R115" s="11">
        <f t="shared" si="106"/>
        <v>0.87929595</v>
      </c>
      <c r="S115" s="16">
        <f t="shared" si="107"/>
        <v>0.627038757391445</v>
      </c>
      <c r="T115" s="3">
        <v>0.27</v>
      </c>
      <c r="U115" s="17">
        <f t="shared" si="108"/>
        <v>0.16930046449569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0.308095080251513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61.9041666666667</v>
      </c>
      <c r="AF115" s="1">
        <f t="shared" si="113"/>
        <v>2141795.27354892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ht="16.8" spans="1:78">
      <c r="A116" s="6"/>
      <c r="B116" s="6"/>
      <c r="C116" s="8">
        <v>9</v>
      </c>
      <c r="D116" s="9">
        <v>15.3944666666667</v>
      </c>
      <c r="E116" s="12">
        <f t="shared" si="114"/>
        <v>18.7890322580645</v>
      </c>
      <c r="F116" s="8" t="s">
        <v>109</v>
      </c>
      <c r="G116" s="6">
        <v>10</v>
      </c>
      <c r="H116" s="11">
        <f t="shared" si="99"/>
        <v>15.3944666666667</v>
      </c>
      <c r="I116" s="11">
        <f t="shared" si="100"/>
        <v>288.544466666667</v>
      </c>
      <c r="J116" s="11">
        <f t="shared" si="101"/>
        <v>0.11672163544862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12.1329560421133</v>
      </c>
      <c r="P116" s="11">
        <f t="shared" si="104"/>
        <v>1.41617847206168</v>
      </c>
      <c r="Q116" s="15">
        <f t="shared" si="105"/>
        <v>0.410691756897887</v>
      </c>
      <c r="R116" s="11">
        <f t="shared" si="106"/>
        <v>0.87929595</v>
      </c>
      <c r="S116" s="16">
        <f t="shared" si="107"/>
        <v>0.467068859918991</v>
      </c>
      <c r="T116" s="3">
        <v>0.27</v>
      </c>
      <c r="U116" s="17">
        <f t="shared" si="108"/>
        <v>0.126108592178128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0.29970289946021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61.9041666666667</v>
      </c>
      <c r="AF116" s="1">
        <f t="shared" si="113"/>
        <v>2083455.05877202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ht="16.8" spans="1:78">
      <c r="A117" s="6"/>
      <c r="B117" s="6"/>
      <c r="C117" s="8">
        <v>10</v>
      </c>
      <c r="D117" s="9">
        <v>3.919</v>
      </c>
      <c r="E117" s="12">
        <f t="shared" si="114"/>
        <v>15.3944666666667</v>
      </c>
      <c r="F117" s="8" t="s">
        <v>109</v>
      </c>
      <c r="G117" s="6">
        <v>11</v>
      </c>
      <c r="H117" s="11">
        <f t="shared" si="99"/>
        <v>3.919</v>
      </c>
      <c r="I117" s="11">
        <f t="shared" si="100"/>
        <v>277.069</v>
      </c>
      <c r="J117" s="11">
        <f t="shared" si="101"/>
        <v>0.0288521276670529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10.1809386915491</v>
      </c>
      <c r="O117" s="11">
        <f t="shared" si="115"/>
        <v>3.56789387850258</v>
      </c>
      <c r="P117" s="11">
        <f t="shared" si="104"/>
        <v>0.102941329685053</v>
      </c>
      <c r="Q117" s="15">
        <f t="shared" si="105"/>
        <v>0.0298529856086653</v>
      </c>
      <c r="R117" s="11">
        <f t="shared" si="106"/>
        <v>0.87929595</v>
      </c>
      <c r="S117" s="16">
        <f t="shared" si="107"/>
        <v>0.0339510100196246</v>
      </c>
      <c r="T117" s="3">
        <v>0.27</v>
      </c>
      <c r="U117" s="17">
        <f t="shared" si="108"/>
        <v>0.00916677270529864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0.22818110393664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61.9041666666667</v>
      </c>
      <c r="AF117" s="1">
        <f t="shared" si="113"/>
        <v>1586254.5079451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ht="16.8" spans="1:78">
      <c r="A118" s="6"/>
      <c r="B118" s="6"/>
      <c r="C118" s="8">
        <v>11</v>
      </c>
      <c r="D118" s="9">
        <v>-6.35486666666667</v>
      </c>
      <c r="E118" s="12">
        <f t="shared" si="114"/>
        <v>3.919</v>
      </c>
      <c r="F118" s="8" t="s">
        <v>111</v>
      </c>
      <c r="G118" s="6">
        <v>12</v>
      </c>
      <c r="H118" s="11">
        <f t="shared" si="99"/>
        <v>-6.35486666666667</v>
      </c>
      <c r="I118" s="11">
        <f t="shared" si="100"/>
        <v>266.795133333333</v>
      </c>
      <c r="J118" s="11">
        <f t="shared" si="101"/>
        <v>0.0074552286974851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6.49700754881753</v>
      </c>
      <c r="P118" s="11">
        <f t="shared" si="104"/>
        <v>0.0484366771257218</v>
      </c>
      <c r="Q118" s="15">
        <f t="shared" si="105"/>
        <v>0.0140466363664593</v>
      </c>
      <c r="R118" s="11">
        <f t="shared" si="106"/>
        <v>0.87929595</v>
      </c>
      <c r="S118" s="16">
        <f t="shared" si="107"/>
        <v>0.0159748675817958</v>
      </c>
      <c r="T118" s="3">
        <v>0.27</v>
      </c>
      <c r="U118" s="17">
        <f t="shared" si="108"/>
        <v>0.00431321424708486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0.227238057528209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61.9041666666667</v>
      </c>
      <c r="AF118" s="1">
        <f t="shared" si="113"/>
        <v>1579698.6994633</v>
      </c>
      <c r="AG118" s="1">
        <f>SUM(AF107:AF118)</f>
        <v>21955447.5248992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ht="16.8" spans="1:77">
      <c r="A119" s="6"/>
      <c r="B119" s="6"/>
      <c r="C119" s="8">
        <v>12</v>
      </c>
      <c r="D119" s="9">
        <v>-10.6676129032258</v>
      </c>
      <c r="E119" s="12">
        <f t="shared" si="114"/>
        <v>-6.35486666666667</v>
      </c>
      <c r="F119" s="8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7" t="s">
        <v>48</v>
      </c>
      <c r="B122" s="7"/>
      <c r="C122" s="8" t="s">
        <v>87</v>
      </c>
      <c r="D122" s="8" t="s">
        <v>88</v>
      </c>
      <c r="E122" s="8" t="s">
        <v>89</v>
      </c>
      <c r="F122" s="8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ht="16.8" spans="1:50">
      <c r="A123" s="6" t="s">
        <v>107</v>
      </c>
      <c r="B123" s="6">
        <f>F10</f>
        <v>625.464</v>
      </c>
      <c r="C123" s="8" t="s">
        <v>108</v>
      </c>
      <c r="D123" s="9">
        <v>-12.4227096774194</v>
      </c>
      <c r="E123" s="8"/>
      <c r="F123" s="8"/>
      <c r="G123" s="6">
        <v>1</v>
      </c>
      <c r="H123" s="11">
        <f t="shared" ref="H123:H134" si="116">E124</f>
        <v>-12.4227096774194</v>
      </c>
      <c r="I123" s="11">
        <f t="shared" ref="I123:I134" si="117">H123+273.15</f>
        <v>260.727290322581</v>
      </c>
      <c r="J123" s="11">
        <f t="shared" ref="J123:J134" si="118">EXP(($C$18*(I123-$C$16))/($C$19*I123*$C$16))</f>
        <v>0.00318855409100584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0.00166193816331406</v>
      </c>
      <c r="Q123" s="15">
        <f t="shared" ref="Q123:Q134" si="122">P123*$B$125</f>
        <v>0.000498581448994219</v>
      </c>
      <c r="R123" s="11">
        <f t="shared" ref="R123:R134" si="123">L123*$B$125</f>
        <v>0.156366</v>
      </c>
      <c r="S123" s="16">
        <f t="shared" ref="S123:S134" si="124">Q123/R123</f>
        <v>0.00318855409100584</v>
      </c>
      <c r="T123" s="3">
        <v>0.01</v>
      </c>
      <c r="U123" s="17">
        <f t="shared" ref="U123:U134" si="125">S123*T123</f>
        <v>3.18855409100584e-5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0.00552188554091006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>$E$10/12</f>
        <v>8.18333333333333</v>
      </c>
      <c r="AX123" s="1">
        <f t="shared" ref="AX123:AX134" si="131">AW123*10000*AV123*0.67*AU123*AT123</f>
        <v>4734.07104620927</v>
      </c>
    </row>
    <row r="124" s="1" customFormat="1" ht="16.8" spans="1:50">
      <c r="A124" s="6" t="s">
        <v>110</v>
      </c>
      <c r="B124" s="6">
        <v>1</v>
      </c>
      <c r="C124" s="8">
        <v>1</v>
      </c>
      <c r="D124" s="9">
        <v>-12.6723225806452</v>
      </c>
      <c r="E124" s="12">
        <f t="shared" ref="E124:E135" si="132">D123</f>
        <v>-12.4227096774194</v>
      </c>
      <c r="F124" s="8" t="s">
        <v>109</v>
      </c>
      <c r="G124" s="6">
        <v>2</v>
      </c>
      <c r="H124" s="11">
        <f t="shared" si="116"/>
        <v>-12.6723225806452</v>
      </c>
      <c r="I124" s="11">
        <f t="shared" si="117"/>
        <v>260.477677419355</v>
      </c>
      <c r="J124" s="11">
        <f t="shared" si="118"/>
        <v>0.00307646284399166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1.04077806183669</v>
      </c>
      <c r="P124" s="11">
        <f t="shared" si="121"/>
        <v>0.00320191503608222</v>
      </c>
      <c r="Q124" s="15">
        <f t="shared" si="122"/>
        <v>0.000960574510824666</v>
      </c>
      <c r="R124" s="11">
        <f t="shared" si="123"/>
        <v>0.156366</v>
      </c>
      <c r="S124" s="16">
        <f t="shared" si="124"/>
        <v>0.00614311621979629</v>
      </c>
      <c r="T124" s="3">
        <v>0.01</v>
      </c>
      <c r="U124" s="17">
        <f t="shared" si="125"/>
        <v>6.14311621979629e-5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0.00555143116219796</v>
      </c>
      <c r="AU124" s="24">
        <f t="shared" si="129"/>
        <v>52.122</v>
      </c>
      <c r="AV124" s="1">
        <f t="shared" si="130"/>
        <v>0.3</v>
      </c>
      <c r="AW124" s="2">
        <f t="shared" ref="AW124:AW134" si="134">$E$10/12</f>
        <v>8.18333333333333</v>
      </c>
      <c r="AX124" s="1">
        <f t="shared" si="131"/>
        <v>4759.401355801</v>
      </c>
    </row>
    <row r="125" s="1" customFormat="1" ht="16.8" spans="1:50">
      <c r="A125" s="6" t="s">
        <v>72</v>
      </c>
      <c r="B125" s="6">
        <f>G10</f>
        <v>0.3</v>
      </c>
      <c r="C125" s="8">
        <v>2</v>
      </c>
      <c r="D125" s="9">
        <v>-4.04260714285714</v>
      </c>
      <c r="E125" s="12">
        <f t="shared" si="132"/>
        <v>-12.6723225806452</v>
      </c>
      <c r="F125" s="8" t="s">
        <v>109</v>
      </c>
      <c r="G125" s="6">
        <v>3</v>
      </c>
      <c r="H125" s="11">
        <f t="shared" si="116"/>
        <v>-4.04260714285714</v>
      </c>
      <c r="I125" s="11">
        <f t="shared" si="117"/>
        <v>269.107392857143</v>
      </c>
      <c r="J125" s="11">
        <f t="shared" si="118"/>
        <v>0.010201104026897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1.5587961468006</v>
      </c>
      <c r="P125" s="11">
        <f t="shared" si="121"/>
        <v>0.0159014416502392</v>
      </c>
      <c r="Q125" s="15">
        <f t="shared" si="122"/>
        <v>0.00477043249507177</v>
      </c>
      <c r="R125" s="11">
        <f t="shared" si="123"/>
        <v>0.156366</v>
      </c>
      <c r="S125" s="16">
        <f t="shared" si="124"/>
        <v>0.0305081187411059</v>
      </c>
      <c r="T125" s="3">
        <v>0.01</v>
      </c>
      <c r="U125" s="17">
        <f t="shared" si="125"/>
        <v>0.000305081187411059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0.00579508118741106</v>
      </c>
      <c r="AU125" s="24">
        <f t="shared" si="129"/>
        <v>52.122</v>
      </c>
      <c r="AV125" s="1">
        <f t="shared" si="130"/>
        <v>0.3</v>
      </c>
      <c r="AW125" s="2">
        <f t="shared" si="134"/>
        <v>8.18333333333333</v>
      </c>
      <c r="AX125" s="1">
        <f t="shared" si="131"/>
        <v>4968.28951931396</v>
      </c>
    </row>
    <row r="126" s="1" customFormat="1" ht="16.8" spans="1:50">
      <c r="A126" s="6"/>
      <c r="B126" s="6"/>
      <c r="C126" s="8">
        <v>3</v>
      </c>
      <c r="D126" s="9">
        <v>1.593</v>
      </c>
      <c r="E126" s="12">
        <f t="shared" si="132"/>
        <v>-4.04260714285714</v>
      </c>
      <c r="F126" s="8" t="s">
        <v>109</v>
      </c>
      <c r="G126" s="6">
        <v>4</v>
      </c>
      <c r="H126" s="11">
        <f t="shared" si="116"/>
        <v>1.593</v>
      </c>
      <c r="I126" s="11">
        <f t="shared" si="117"/>
        <v>274.743</v>
      </c>
      <c r="J126" s="11">
        <f t="shared" si="118"/>
        <v>0.0214273329036825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2.06411470515036</v>
      </c>
      <c r="P126" s="11">
        <f t="shared" si="121"/>
        <v>0.0442284729386434</v>
      </c>
      <c r="Q126" s="15">
        <f t="shared" si="122"/>
        <v>0.013268541881593</v>
      </c>
      <c r="R126" s="11">
        <f t="shared" si="123"/>
        <v>0.156366</v>
      </c>
      <c r="S126" s="16">
        <f t="shared" si="124"/>
        <v>0.0848556711919024</v>
      </c>
      <c r="T126" s="3">
        <v>0.01</v>
      </c>
      <c r="U126" s="17">
        <f t="shared" si="125"/>
        <v>0.000848556711919024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0.00633855671191902</v>
      </c>
      <c r="AU126" s="24">
        <f t="shared" si="129"/>
        <v>52.122</v>
      </c>
      <c r="AV126" s="1">
        <f t="shared" si="130"/>
        <v>0.3</v>
      </c>
      <c r="AW126" s="2">
        <f t="shared" si="134"/>
        <v>8.18333333333333</v>
      </c>
      <c r="AX126" s="1">
        <f t="shared" si="131"/>
        <v>5434.22669346128</v>
      </c>
    </row>
    <row r="127" s="1" customFormat="1" ht="16.8" spans="1:50">
      <c r="A127" s="6"/>
      <c r="B127" s="6"/>
      <c r="C127" s="8">
        <v>4</v>
      </c>
      <c r="D127" s="9">
        <v>6.99</v>
      </c>
      <c r="E127" s="12">
        <f t="shared" si="132"/>
        <v>1.593</v>
      </c>
      <c r="F127" s="8" t="s">
        <v>109</v>
      </c>
      <c r="G127" s="6">
        <v>5</v>
      </c>
      <c r="H127" s="11">
        <f t="shared" si="116"/>
        <v>6.99</v>
      </c>
      <c r="I127" s="11">
        <f t="shared" si="117"/>
        <v>280.14</v>
      </c>
      <c r="J127" s="11">
        <f t="shared" si="118"/>
        <v>0.0424117206900684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1.91889192060113</v>
      </c>
      <c r="O127" s="11">
        <f t="shared" si="133"/>
        <v>0.622214311610586</v>
      </c>
      <c r="P127" s="11">
        <f t="shared" si="121"/>
        <v>0.0263891795933913</v>
      </c>
      <c r="Q127" s="15">
        <f t="shared" si="122"/>
        <v>0.0079167538780174</v>
      </c>
      <c r="R127" s="11">
        <f t="shared" si="123"/>
        <v>0.156366</v>
      </c>
      <c r="S127" s="16">
        <f t="shared" si="124"/>
        <v>0.050629637376523</v>
      </c>
      <c r="T127" s="3">
        <v>0.01</v>
      </c>
      <c r="U127" s="17">
        <f t="shared" si="125"/>
        <v>0.00050629637376523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0.0104562963737652</v>
      </c>
      <c r="AU127" s="24">
        <f t="shared" si="129"/>
        <v>52.122</v>
      </c>
      <c r="AV127" s="1">
        <f t="shared" si="130"/>
        <v>0.3</v>
      </c>
      <c r="AW127" s="2">
        <f t="shared" si="134"/>
        <v>8.18333333333333</v>
      </c>
      <c r="AX127" s="1">
        <f t="shared" si="131"/>
        <v>8964.4831546919</v>
      </c>
    </row>
    <row r="128" s="1" customFormat="1" ht="16.8" spans="1:50">
      <c r="A128" s="6"/>
      <c r="B128" s="6"/>
      <c r="C128" s="8">
        <v>5</v>
      </c>
      <c r="D128" s="9">
        <v>14.1447741935484</v>
      </c>
      <c r="E128" s="12">
        <f t="shared" si="132"/>
        <v>6.99</v>
      </c>
      <c r="F128" s="8" t="s">
        <v>111</v>
      </c>
      <c r="G128" s="6">
        <v>6</v>
      </c>
      <c r="H128" s="11">
        <f t="shared" si="116"/>
        <v>14.1447741935484</v>
      </c>
      <c r="I128" s="11">
        <f t="shared" si="117"/>
        <v>287.294774193548</v>
      </c>
      <c r="J128" s="11">
        <f t="shared" si="118"/>
        <v>0.100786861947821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1.1170451320172</v>
      </c>
      <c r="P128" s="11">
        <f t="shared" si="121"/>
        <v>0.112583473510102</v>
      </c>
      <c r="Q128" s="15">
        <f t="shared" si="122"/>
        <v>0.0337750420530307</v>
      </c>
      <c r="R128" s="11">
        <f t="shared" si="123"/>
        <v>0.156366</v>
      </c>
      <c r="S128" s="16">
        <f t="shared" si="124"/>
        <v>0.215999910805614</v>
      </c>
      <c r="T128" s="3">
        <v>0.01</v>
      </c>
      <c r="U128" s="17">
        <f t="shared" si="125"/>
        <v>0.00215999910805614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0.0121099991080561</v>
      </c>
      <c r="AU128" s="24">
        <f t="shared" si="129"/>
        <v>52.122</v>
      </c>
      <c r="AV128" s="1">
        <f t="shared" si="130"/>
        <v>0.3</v>
      </c>
      <c r="AW128" s="2">
        <f t="shared" si="134"/>
        <v>8.18333333333333</v>
      </c>
      <c r="AX128" s="1">
        <f t="shared" si="131"/>
        <v>10382.2499981809</v>
      </c>
    </row>
    <row r="129" s="1" customFormat="1" ht="16.8" spans="1:50">
      <c r="A129" s="6"/>
      <c r="B129" s="6"/>
      <c r="C129" s="8">
        <v>6</v>
      </c>
      <c r="D129" s="9">
        <v>17.7116333333333</v>
      </c>
      <c r="E129" s="12">
        <f t="shared" si="132"/>
        <v>14.1447741935484</v>
      </c>
      <c r="F129" s="8" t="s">
        <v>109</v>
      </c>
      <c r="G129" s="6">
        <v>7</v>
      </c>
      <c r="H129" s="11">
        <f t="shared" si="116"/>
        <v>17.7116333333333</v>
      </c>
      <c r="I129" s="11">
        <f t="shared" si="117"/>
        <v>290.861633333333</v>
      </c>
      <c r="J129" s="11">
        <f t="shared" si="118"/>
        <v>0.152722036103841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1.52568165850709</v>
      </c>
      <c r="P129" s="11">
        <f t="shared" si="121"/>
        <v>0.233005209333488</v>
      </c>
      <c r="Q129" s="15">
        <f t="shared" si="122"/>
        <v>0.0699015628000463</v>
      </c>
      <c r="R129" s="11">
        <f t="shared" si="123"/>
        <v>0.156366</v>
      </c>
      <c r="S129" s="16">
        <f t="shared" si="124"/>
        <v>0.4470381208194</v>
      </c>
      <c r="T129" s="3">
        <v>0.01</v>
      </c>
      <c r="U129" s="17">
        <f t="shared" si="125"/>
        <v>0.004470381208194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0.014420381208194</v>
      </c>
      <c r="AU129" s="24">
        <f t="shared" si="129"/>
        <v>52.122</v>
      </c>
      <c r="AV129" s="1">
        <f t="shared" si="130"/>
        <v>0.3</v>
      </c>
      <c r="AW129" s="2">
        <f t="shared" si="134"/>
        <v>8.18333333333333</v>
      </c>
      <c r="AX129" s="1">
        <f t="shared" si="131"/>
        <v>12363.0069198719</v>
      </c>
    </row>
    <row r="130" s="1" customFormat="1" ht="16.8" spans="1:50">
      <c r="A130" s="6"/>
      <c r="B130" s="6"/>
      <c r="C130" s="8">
        <v>7</v>
      </c>
      <c r="D130" s="9">
        <v>21.8652580645161</v>
      </c>
      <c r="E130" s="12">
        <f t="shared" si="132"/>
        <v>17.7116333333333</v>
      </c>
      <c r="F130" s="8" t="s">
        <v>109</v>
      </c>
      <c r="G130" s="6">
        <v>8</v>
      </c>
      <c r="H130" s="11">
        <f t="shared" si="116"/>
        <v>21.8652580645161</v>
      </c>
      <c r="I130" s="11">
        <f t="shared" si="117"/>
        <v>295.015258064516</v>
      </c>
      <c r="J130" s="11">
        <f t="shared" si="118"/>
        <v>0.24467613208382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1.8138964491736</v>
      </c>
      <c r="P130" s="11">
        <f t="shared" si="121"/>
        <v>0.443817167184373</v>
      </c>
      <c r="Q130" s="15">
        <f t="shared" si="122"/>
        <v>0.133145150155312</v>
      </c>
      <c r="R130" s="11">
        <f t="shared" si="123"/>
        <v>0.156366</v>
      </c>
      <c r="S130" s="16">
        <f t="shared" si="124"/>
        <v>0.851496809762429</v>
      </c>
      <c r="T130" s="3">
        <v>0.01</v>
      </c>
      <c r="U130" s="17">
        <f t="shared" si="125"/>
        <v>0.00851496809762429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0.0184649680976243</v>
      </c>
      <c r="AU130" s="24">
        <f t="shared" si="129"/>
        <v>52.122</v>
      </c>
      <c r="AV130" s="1">
        <f t="shared" si="130"/>
        <v>0.3</v>
      </c>
      <c r="AW130" s="2">
        <f t="shared" si="134"/>
        <v>8.18333333333333</v>
      </c>
      <c r="AX130" s="1">
        <f t="shared" si="131"/>
        <v>15830.5474085822</v>
      </c>
    </row>
    <row r="131" s="1" customFormat="1" ht="16.8" spans="1:50">
      <c r="A131" s="6"/>
      <c r="B131" s="6"/>
      <c r="C131" s="8">
        <v>8</v>
      </c>
      <c r="D131" s="9">
        <v>18.7890322580645</v>
      </c>
      <c r="E131" s="12">
        <f t="shared" si="132"/>
        <v>21.8652580645161</v>
      </c>
      <c r="F131" s="8" t="s">
        <v>109</v>
      </c>
      <c r="G131" s="6">
        <v>9</v>
      </c>
      <c r="H131" s="11">
        <f t="shared" si="116"/>
        <v>18.7890322580645</v>
      </c>
      <c r="I131" s="11">
        <f t="shared" si="117"/>
        <v>291.939032258064</v>
      </c>
      <c r="J131" s="11">
        <f t="shared" si="118"/>
        <v>0.1728045604627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1.89129928198923</v>
      </c>
      <c r="P131" s="11">
        <f t="shared" si="121"/>
        <v>0.326825141127569</v>
      </c>
      <c r="Q131" s="15">
        <f t="shared" si="122"/>
        <v>0.0980475423382708</v>
      </c>
      <c r="R131" s="11">
        <f t="shared" si="123"/>
        <v>0.156366</v>
      </c>
      <c r="S131" s="16">
        <f t="shared" si="124"/>
        <v>0.627038757391446</v>
      </c>
      <c r="T131" s="3">
        <v>0.01</v>
      </c>
      <c r="U131" s="17">
        <f t="shared" si="125"/>
        <v>0.00627038757391446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0.0162203875739145</v>
      </c>
      <c r="AU131" s="24">
        <f t="shared" si="129"/>
        <v>52.122</v>
      </c>
      <c r="AV131" s="1">
        <f t="shared" si="130"/>
        <v>0.3</v>
      </c>
      <c r="AW131" s="2">
        <f t="shared" si="134"/>
        <v>8.18333333333333</v>
      </c>
      <c r="AX131" s="1">
        <f t="shared" si="131"/>
        <v>13906.2040679868</v>
      </c>
    </row>
    <row r="132" s="1" customFormat="1" ht="16.8" spans="1:50">
      <c r="A132" s="6"/>
      <c r="B132" s="6"/>
      <c r="C132" s="8">
        <v>9</v>
      </c>
      <c r="D132" s="9">
        <v>15.3944666666667</v>
      </c>
      <c r="E132" s="12">
        <f t="shared" si="132"/>
        <v>18.7890322580645</v>
      </c>
      <c r="F132" s="8" t="s">
        <v>109</v>
      </c>
      <c r="G132" s="6">
        <v>10</v>
      </c>
      <c r="H132" s="11">
        <f t="shared" si="116"/>
        <v>15.3944666666667</v>
      </c>
      <c r="I132" s="11">
        <f t="shared" si="117"/>
        <v>288.544466666667</v>
      </c>
      <c r="J132" s="11">
        <f t="shared" si="118"/>
        <v>0.11672163544862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2.08569414086166</v>
      </c>
      <c r="P132" s="11">
        <f t="shared" si="121"/>
        <v>0.243445631166977</v>
      </c>
      <c r="Q132" s="15">
        <f t="shared" si="122"/>
        <v>0.073033689350093</v>
      </c>
      <c r="R132" s="11">
        <f t="shared" si="123"/>
        <v>0.156366</v>
      </c>
      <c r="S132" s="16">
        <f t="shared" si="124"/>
        <v>0.467068859918991</v>
      </c>
      <c r="T132" s="3">
        <v>0.01</v>
      </c>
      <c r="U132" s="17">
        <f t="shared" si="125"/>
        <v>0.00467068859918991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0.0146206885991899</v>
      </c>
      <c r="AU132" s="24">
        <f t="shared" si="129"/>
        <v>52.122</v>
      </c>
      <c r="AV132" s="1">
        <f t="shared" si="130"/>
        <v>0.3</v>
      </c>
      <c r="AW132" s="2">
        <f t="shared" si="134"/>
        <v>8.18333333333333</v>
      </c>
      <c r="AX132" s="1">
        <f t="shared" si="131"/>
        <v>12534.7361984</v>
      </c>
    </row>
    <row r="133" s="1" customFormat="1" ht="16.8" spans="1:50">
      <c r="A133" s="6"/>
      <c r="B133" s="6"/>
      <c r="C133" s="8">
        <v>10</v>
      </c>
      <c r="D133" s="9">
        <v>3.919</v>
      </c>
      <c r="E133" s="12">
        <f t="shared" si="132"/>
        <v>15.3944666666667</v>
      </c>
      <c r="F133" s="8" t="s">
        <v>109</v>
      </c>
      <c r="G133" s="6">
        <v>11</v>
      </c>
      <c r="H133" s="11">
        <f t="shared" si="116"/>
        <v>3.919</v>
      </c>
      <c r="I133" s="11">
        <f t="shared" si="117"/>
        <v>277.069</v>
      </c>
      <c r="J133" s="11">
        <f t="shared" si="118"/>
        <v>0.0288521276670529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1.75013608420995</v>
      </c>
      <c r="O133" s="11">
        <f t="shared" si="133"/>
        <v>0.613332425484734</v>
      </c>
      <c r="P133" s="11">
        <f t="shared" si="121"/>
        <v>0.0176959454424287</v>
      </c>
      <c r="Q133" s="15">
        <f t="shared" si="122"/>
        <v>0.00530878363272862</v>
      </c>
      <c r="R133" s="11">
        <f t="shared" si="123"/>
        <v>0.156366</v>
      </c>
      <c r="S133" s="16">
        <f t="shared" si="124"/>
        <v>0.0339510100196246</v>
      </c>
      <c r="T133" s="3">
        <v>0.01</v>
      </c>
      <c r="U133" s="17">
        <f t="shared" si="125"/>
        <v>0.000339510100196246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0.00582951010019625</v>
      </c>
      <c r="AU133" s="24">
        <f t="shared" si="129"/>
        <v>52.122</v>
      </c>
      <c r="AV133" s="1">
        <f t="shared" si="130"/>
        <v>0.3</v>
      </c>
      <c r="AW133" s="2">
        <f t="shared" si="134"/>
        <v>8.18333333333333</v>
      </c>
      <c r="AX133" s="1">
        <f t="shared" si="131"/>
        <v>4997.80641493979</v>
      </c>
    </row>
    <row r="134" s="1" customFormat="1" ht="16.8" spans="1:51">
      <c r="A134" s="6"/>
      <c r="B134" s="6"/>
      <c r="C134" s="8">
        <v>11</v>
      </c>
      <c r="D134" s="9">
        <v>-6.35486666666667</v>
      </c>
      <c r="E134" s="12">
        <f t="shared" si="132"/>
        <v>3.919</v>
      </c>
      <c r="F134" s="8" t="s">
        <v>111</v>
      </c>
      <c r="G134" s="6">
        <v>12</v>
      </c>
      <c r="H134" s="11">
        <f t="shared" si="116"/>
        <v>-6.35486666666667</v>
      </c>
      <c r="I134" s="11">
        <f t="shared" si="117"/>
        <v>266.795133333333</v>
      </c>
      <c r="J134" s="11">
        <f t="shared" si="118"/>
        <v>0.0074552286974851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1.11685648004231</v>
      </c>
      <c r="P134" s="11">
        <f t="shared" si="121"/>
        <v>0.00832642048098359</v>
      </c>
      <c r="Q134" s="15">
        <f t="shared" si="122"/>
        <v>0.00249792614429508</v>
      </c>
      <c r="R134" s="11">
        <f t="shared" si="123"/>
        <v>0.156366</v>
      </c>
      <c r="S134" s="16">
        <f t="shared" si="124"/>
        <v>0.0159748675817958</v>
      </c>
      <c r="T134" s="3">
        <v>0.01</v>
      </c>
      <c r="U134" s="17">
        <f t="shared" si="125"/>
        <v>0.000159748675817958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0.00564974867581796</v>
      </c>
      <c r="AU134" s="24">
        <f t="shared" si="129"/>
        <v>52.122</v>
      </c>
      <c r="AV134" s="1">
        <f t="shared" si="130"/>
        <v>0.3</v>
      </c>
      <c r="AW134" s="2">
        <f t="shared" si="134"/>
        <v>8.18333333333333</v>
      </c>
      <c r="AX134" s="1">
        <f t="shared" si="131"/>
        <v>4843.69178361146</v>
      </c>
      <c r="AY134" s="1">
        <f>SUM(AX123:AX134)</f>
        <v>103718.71456105</v>
      </c>
    </row>
    <row r="135" s="1" customFormat="1" ht="16.8" spans="1:46">
      <c r="A135" s="6"/>
      <c r="B135" s="6"/>
      <c r="C135" s="8">
        <v>12</v>
      </c>
      <c r="D135" s="9">
        <v>-10.6676129032258</v>
      </c>
      <c r="E135" s="12">
        <f t="shared" si="132"/>
        <v>-6.35486666666667</v>
      </c>
      <c r="F135" s="8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7" t="s">
        <v>118</v>
      </c>
      <c r="B138" s="7"/>
      <c r="C138" s="8" t="s">
        <v>87</v>
      </c>
      <c r="D138" s="8" t="s">
        <v>88</v>
      </c>
      <c r="E138" s="8" t="s">
        <v>89</v>
      </c>
      <c r="F138" s="8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ht="16.8" spans="1:53">
      <c r="A139" s="6" t="s">
        <v>107</v>
      </c>
      <c r="B139" s="6">
        <f>F11</f>
        <v>341.64</v>
      </c>
      <c r="C139" s="8" t="s">
        <v>108</v>
      </c>
      <c r="D139" s="9">
        <v>-12.4227096774194</v>
      </c>
      <c r="E139" s="8"/>
      <c r="F139" s="8"/>
      <c r="G139" s="6">
        <v>1</v>
      </c>
      <c r="H139" s="11">
        <f t="shared" ref="H139:H150" si="135">E140</f>
        <v>-12.4227096774194</v>
      </c>
      <c r="I139" s="11">
        <f t="shared" ref="I139:I150" si="136">H139+273.15</f>
        <v>260.727290322581</v>
      </c>
      <c r="J139" s="11">
        <f t="shared" ref="J139:J150" si="137">EXP(($C$18*(I139-$C$16))/($C$19*I139*$C$16))</f>
        <v>0.00318855409100584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0.000907781349709362</v>
      </c>
      <c r="Q139" s="15">
        <f t="shared" ref="Q139:Q150" si="141">P139*$B$125</f>
        <v>0.000272334404912809</v>
      </c>
      <c r="R139" s="11">
        <f t="shared" ref="R139:R150" si="142">L139*$B$125</f>
        <v>0.08541</v>
      </c>
      <c r="S139" s="16">
        <f t="shared" ref="S139:S150" si="143">Q139/R139</f>
        <v>0.00318855409100584</v>
      </c>
      <c r="T139" s="3">
        <v>0.01</v>
      </c>
      <c r="U139" s="17">
        <f t="shared" ref="U139:U150" si="144">S139*T139</f>
        <v>3.18855409100584e-5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0.00552188554091006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>$E$11/12</f>
        <v>2.5</v>
      </c>
      <c r="AX139" s="1">
        <f t="shared" ref="AX139:AX150" si="150">AW139*10000*AV139*0.67*AU139*AT139</f>
        <v>789.97060878229</v>
      </c>
      <c r="AZ139" s="2">
        <f>$E$12/12</f>
        <v>0.00833333333333333</v>
      </c>
      <c r="BA139" s="1">
        <f t="shared" ref="BA139:BA150" si="151">AZ139*10000*AV139*0.67*AU139*AT139</f>
        <v>2.63323536260763</v>
      </c>
    </row>
    <row r="140" s="1" customFormat="1" ht="16.8" spans="1:53">
      <c r="A140" s="6" t="s">
        <v>110</v>
      </c>
      <c r="B140" s="6">
        <v>1</v>
      </c>
      <c r="C140" s="8">
        <v>1</v>
      </c>
      <c r="D140" s="9">
        <v>-12.6723225806452</v>
      </c>
      <c r="E140" s="12">
        <f t="shared" ref="E140:E151" si="152">D139</f>
        <v>-12.4227096774194</v>
      </c>
      <c r="F140" s="8" t="s">
        <v>109</v>
      </c>
      <c r="G140" s="6">
        <v>2</v>
      </c>
      <c r="H140" s="11">
        <f t="shared" si="135"/>
        <v>-12.6723225806452</v>
      </c>
      <c r="I140" s="11">
        <f t="shared" si="136"/>
        <v>260.477677419355</v>
      </c>
      <c r="J140" s="11">
        <f t="shared" si="137"/>
        <v>0.00307646284399166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0.568492218650291</v>
      </c>
      <c r="P140" s="11">
        <f t="shared" si="140"/>
        <v>0.001748945187776</v>
      </c>
      <c r="Q140" s="15">
        <f t="shared" si="141"/>
        <v>0.000524683556332801</v>
      </c>
      <c r="R140" s="11">
        <f t="shared" si="142"/>
        <v>0.08541</v>
      </c>
      <c r="S140" s="16">
        <f t="shared" si="143"/>
        <v>0.00614311621979629</v>
      </c>
      <c r="T140" s="3">
        <v>0.01</v>
      </c>
      <c r="U140" s="17">
        <f t="shared" si="144"/>
        <v>6.14311621979629e-5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0.00555143116219796</v>
      </c>
      <c r="AU140" s="24">
        <f t="shared" si="148"/>
        <v>28.47</v>
      </c>
      <c r="AV140" s="1">
        <f t="shared" si="149"/>
        <v>0.3</v>
      </c>
      <c r="AW140" s="2">
        <f t="shared" ref="AW140:AW150" si="154">$E$11/12</f>
        <v>2.5</v>
      </c>
      <c r="AX140" s="1">
        <f t="shared" si="150"/>
        <v>794.197457068575</v>
      </c>
      <c r="AZ140" s="2">
        <f t="shared" ref="AZ140:AZ150" si="155">$E$12/12</f>
        <v>0.00833333333333333</v>
      </c>
      <c r="BA140" s="1">
        <f t="shared" si="151"/>
        <v>2.64732485689525</v>
      </c>
    </row>
    <row r="141" s="1" customFormat="1" ht="16.8" spans="1:53">
      <c r="A141" s="6" t="s">
        <v>72</v>
      </c>
      <c r="B141" s="6">
        <f>G11</f>
        <v>0.33</v>
      </c>
      <c r="C141" s="8">
        <v>2</v>
      </c>
      <c r="D141" s="9">
        <v>-4.04260714285714</v>
      </c>
      <c r="E141" s="12">
        <f t="shared" si="152"/>
        <v>-12.6723225806452</v>
      </c>
      <c r="F141" s="8" t="s">
        <v>109</v>
      </c>
      <c r="G141" s="6">
        <v>3</v>
      </c>
      <c r="H141" s="11">
        <f t="shared" si="135"/>
        <v>-4.04260714285714</v>
      </c>
      <c r="I141" s="11">
        <f t="shared" si="136"/>
        <v>269.107392857143</v>
      </c>
      <c r="J141" s="11">
        <f t="shared" si="137"/>
        <v>0.010201104026897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0.851443273462515</v>
      </c>
      <c r="P141" s="11">
        <f t="shared" si="140"/>
        <v>0.00868566140559286</v>
      </c>
      <c r="Q141" s="15">
        <f t="shared" si="141"/>
        <v>0.00260569842167786</v>
      </c>
      <c r="R141" s="11">
        <f t="shared" si="142"/>
        <v>0.08541</v>
      </c>
      <c r="S141" s="16">
        <f t="shared" si="143"/>
        <v>0.0305081187411059</v>
      </c>
      <c r="T141" s="3">
        <v>0.01</v>
      </c>
      <c r="U141" s="17">
        <f t="shared" si="144"/>
        <v>0.00030508118741106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0.00579508118741106</v>
      </c>
      <c r="AU141" s="24">
        <f t="shared" si="148"/>
        <v>28.47</v>
      </c>
      <c r="AV141" s="1">
        <f t="shared" si="149"/>
        <v>0.3</v>
      </c>
      <c r="AW141" s="2">
        <f t="shared" si="154"/>
        <v>2.5</v>
      </c>
      <c r="AX141" s="1">
        <f t="shared" si="150"/>
        <v>829.054456063104</v>
      </c>
      <c r="AZ141" s="2">
        <f t="shared" si="155"/>
        <v>0.00833333333333333</v>
      </c>
      <c r="BA141" s="1">
        <f t="shared" si="151"/>
        <v>2.76351485354368</v>
      </c>
    </row>
    <row r="142" s="1" customFormat="1" ht="16.8" spans="1:53">
      <c r="A142" s="6"/>
      <c r="B142" s="6"/>
      <c r="C142" s="8">
        <v>3</v>
      </c>
      <c r="D142" s="9">
        <v>1.593</v>
      </c>
      <c r="E142" s="12">
        <f t="shared" si="152"/>
        <v>-4.04260714285714</v>
      </c>
      <c r="F142" s="8" t="s">
        <v>109</v>
      </c>
      <c r="G142" s="6">
        <v>4</v>
      </c>
      <c r="H142" s="11">
        <f t="shared" si="135"/>
        <v>1.593</v>
      </c>
      <c r="I142" s="11">
        <f t="shared" si="136"/>
        <v>274.743</v>
      </c>
      <c r="J142" s="11">
        <f t="shared" si="137"/>
        <v>0.0214273329036825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1.12745761205692</v>
      </c>
      <c r="P142" s="11">
        <f t="shared" si="140"/>
        <v>0.0241584095883346</v>
      </c>
      <c r="Q142" s="15">
        <f t="shared" si="141"/>
        <v>0.00724752287650038</v>
      </c>
      <c r="R142" s="11">
        <f t="shared" si="142"/>
        <v>0.08541</v>
      </c>
      <c r="S142" s="16">
        <f t="shared" si="143"/>
        <v>0.0848556711919024</v>
      </c>
      <c r="T142" s="3">
        <v>0.01</v>
      </c>
      <c r="U142" s="17">
        <f t="shared" si="144"/>
        <v>0.000848556711919024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0.00633855671191902</v>
      </c>
      <c r="AU142" s="24">
        <f t="shared" si="148"/>
        <v>28.47</v>
      </c>
      <c r="AV142" s="1">
        <f t="shared" si="149"/>
        <v>0.3</v>
      </c>
      <c r="AW142" s="2">
        <f t="shared" si="154"/>
        <v>2.5</v>
      </c>
      <c r="AX142" s="1">
        <f t="shared" si="150"/>
        <v>906.805015681381</v>
      </c>
      <c r="AZ142" s="2">
        <f t="shared" si="155"/>
        <v>0.00833333333333333</v>
      </c>
      <c r="BA142" s="1">
        <f t="shared" si="151"/>
        <v>3.0226833856046</v>
      </c>
    </row>
    <row r="143" s="1" customFormat="1" ht="16.8" spans="1:53">
      <c r="A143" s="6"/>
      <c r="B143" s="6"/>
      <c r="C143" s="8">
        <v>4</v>
      </c>
      <c r="D143" s="9">
        <v>6.99</v>
      </c>
      <c r="E143" s="12">
        <f t="shared" si="152"/>
        <v>1.593</v>
      </c>
      <c r="F143" s="8" t="s">
        <v>109</v>
      </c>
      <c r="G143" s="6">
        <v>5</v>
      </c>
      <c r="H143" s="11">
        <f t="shared" si="135"/>
        <v>6.99</v>
      </c>
      <c r="I143" s="11">
        <f t="shared" si="136"/>
        <v>280.14</v>
      </c>
      <c r="J143" s="11">
        <f t="shared" si="137"/>
        <v>0.0424117206900684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1.04813424234516</v>
      </c>
      <c r="O143" s="11">
        <f t="shared" si="153"/>
        <v>0.339864960123429</v>
      </c>
      <c r="P143" s="11">
        <f t="shared" si="140"/>
        <v>0.0144142577610961</v>
      </c>
      <c r="Q143" s="15">
        <f t="shared" si="141"/>
        <v>0.00432427732832883</v>
      </c>
      <c r="R143" s="11">
        <f t="shared" si="142"/>
        <v>0.08541</v>
      </c>
      <c r="S143" s="16">
        <f t="shared" si="143"/>
        <v>0.050629637376523</v>
      </c>
      <c r="T143" s="3">
        <v>0.01</v>
      </c>
      <c r="U143" s="17">
        <f t="shared" si="144"/>
        <v>0.00050629637376523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0.0104562963737652</v>
      </c>
      <c r="AU143" s="24">
        <f t="shared" si="148"/>
        <v>28.47</v>
      </c>
      <c r="AV143" s="1">
        <f t="shared" si="149"/>
        <v>0.3</v>
      </c>
      <c r="AW143" s="2">
        <f t="shared" si="154"/>
        <v>2.5</v>
      </c>
      <c r="AX143" s="1">
        <f t="shared" si="150"/>
        <v>1495.89605774951</v>
      </c>
      <c r="AZ143" s="2">
        <f t="shared" si="155"/>
        <v>0.00833333333333333</v>
      </c>
      <c r="BA143" s="1">
        <f t="shared" si="151"/>
        <v>4.98632019249836</v>
      </c>
    </row>
    <row r="144" s="1" customFormat="1" ht="16.8" spans="1:53">
      <c r="A144" s="6"/>
      <c r="B144" s="6"/>
      <c r="C144" s="8">
        <v>5</v>
      </c>
      <c r="D144" s="9">
        <v>14.1447741935484</v>
      </c>
      <c r="E144" s="12">
        <f t="shared" si="152"/>
        <v>6.99</v>
      </c>
      <c r="F144" s="8" t="s">
        <v>111</v>
      </c>
      <c r="G144" s="6">
        <v>6</v>
      </c>
      <c r="H144" s="11">
        <f t="shared" si="135"/>
        <v>14.1447741935484</v>
      </c>
      <c r="I144" s="11">
        <f t="shared" si="136"/>
        <v>287.294774193548</v>
      </c>
      <c r="J144" s="11">
        <f t="shared" si="137"/>
        <v>0.100786861947821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0.610150702362333</v>
      </c>
      <c r="P144" s="11">
        <f t="shared" si="140"/>
        <v>0.0614951746063584</v>
      </c>
      <c r="Q144" s="15">
        <f t="shared" si="141"/>
        <v>0.0184485523819075</v>
      </c>
      <c r="R144" s="11">
        <f t="shared" si="142"/>
        <v>0.08541</v>
      </c>
      <c r="S144" s="16">
        <f t="shared" si="143"/>
        <v>0.215999910805614</v>
      </c>
      <c r="T144" s="3">
        <v>0.01</v>
      </c>
      <c r="U144" s="17">
        <f t="shared" si="144"/>
        <v>0.00215999910805614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0.0121099991080561</v>
      </c>
      <c r="AU144" s="24">
        <f t="shared" si="148"/>
        <v>28.47</v>
      </c>
      <c r="AV144" s="1">
        <f t="shared" si="149"/>
        <v>0.3</v>
      </c>
      <c r="AW144" s="2">
        <f t="shared" si="154"/>
        <v>2.5</v>
      </c>
      <c r="AX144" s="1">
        <f t="shared" si="150"/>
        <v>1732.47766489695</v>
      </c>
      <c r="AZ144" s="2">
        <f t="shared" si="155"/>
        <v>0.00833333333333333</v>
      </c>
      <c r="BA144" s="1">
        <f t="shared" si="151"/>
        <v>5.7749255496565</v>
      </c>
    </row>
    <row r="145" s="1" customFormat="1" ht="16.8" spans="1:53">
      <c r="A145" s="6"/>
      <c r="B145" s="6"/>
      <c r="C145" s="8">
        <v>6</v>
      </c>
      <c r="D145" s="9">
        <v>17.7116333333333</v>
      </c>
      <c r="E145" s="12">
        <f t="shared" si="152"/>
        <v>14.1447741935484</v>
      </c>
      <c r="F145" s="8" t="s">
        <v>109</v>
      </c>
      <c r="G145" s="6">
        <v>7</v>
      </c>
      <c r="H145" s="11">
        <f t="shared" si="135"/>
        <v>17.7116333333333</v>
      </c>
      <c r="I145" s="11">
        <f t="shared" si="136"/>
        <v>290.861633333333</v>
      </c>
      <c r="J145" s="11">
        <f t="shared" si="137"/>
        <v>0.152722036103841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0.833355527755975</v>
      </c>
      <c r="P145" s="11">
        <f t="shared" si="140"/>
        <v>0.127271752997283</v>
      </c>
      <c r="Q145" s="15">
        <f t="shared" si="141"/>
        <v>0.0381815258991849</v>
      </c>
      <c r="R145" s="11">
        <f t="shared" si="142"/>
        <v>0.08541</v>
      </c>
      <c r="S145" s="16">
        <f t="shared" si="143"/>
        <v>0.4470381208194</v>
      </c>
      <c r="T145" s="3">
        <v>0.01</v>
      </c>
      <c r="U145" s="17">
        <f t="shared" si="144"/>
        <v>0.004470381208194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0.014420381208194</v>
      </c>
      <c r="AU145" s="24">
        <f t="shared" si="148"/>
        <v>28.47</v>
      </c>
      <c r="AV145" s="1">
        <f t="shared" si="149"/>
        <v>0.3</v>
      </c>
      <c r="AW145" s="2">
        <f t="shared" si="154"/>
        <v>2.5</v>
      </c>
      <c r="AX145" s="1">
        <f t="shared" si="150"/>
        <v>2063.00497131135</v>
      </c>
      <c r="AZ145" s="2">
        <f t="shared" si="155"/>
        <v>0.00833333333333333</v>
      </c>
      <c r="BA145" s="1">
        <f t="shared" si="151"/>
        <v>6.87668323770449</v>
      </c>
    </row>
    <row r="146" s="1" customFormat="1" ht="16.8" spans="1:53">
      <c r="A146" s="6"/>
      <c r="B146" s="6"/>
      <c r="C146" s="8">
        <v>7</v>
      </c>
      <c r="D146" s="9">
        <v>21.8652580645161</v>
      </c>
      <c r="E146" s="12">
        <f t="shared" si="152"/>
        <v>17.7116333333333</v>
      </c>
      <c r="F146" s="8" t="s">
        <v>109</v>
      </c>
      <c r="G146" s="6">
        <v>8</v>
      </c>
      <c r="H146" s="11">
        <f t="shared" si="135"/>
        <v>21.8652580645161</v>
      </c>
      <c r="I146" s="11">
        <f t="shared" si="136"/>
        <v>295.015258064516</v>
      </c>
      <c r="J146" s="11">
        <f t="shared" si="137"/>
        <v>0.24467613208382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0.990783774758692</v>
      </c>
      <c r="P146" s="11">
        <f t="shared" si="140"/>
        <v>0.242421141739364</v>
      </c>
      <c r="Q146" s="15">
        <f t="shared" si="141"/>
        <v>0.0727263425218091</v>
      </c>
      <c r="R146" s="11">
        <f t="shared" si="142"/>
        <v>0.08541</v>
      </c>
      <c r="S146" s="16">
        <f t="shared" si="143"/>
        <v>0.851496809762429</v>
      </c>
      <c r="T146" s="3">
        <v>0.01</v>
      </c>
      <c r="U146" s="17">
        <f t="shared" si="144"/>
        <v>0.00851496809762429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0.0184649680976243</v>
      </c>
      <c r="AU146" s="24">
        <f t="shared" si="148"/>
        <v>28.47</v>
      </c>
      <c r="AV146" s="1">
        <f t="shared" si="149"/>
        <v>0.3</v>
      </c>
      <c r="AW146" s="2">
        <f t="shared" si="154"/>
        <v>2.5</v>
      </c>
      <c r="AX146" s="1">
        <f t="shared" si="150"/>
        <v>2641.6306497403</v>
      </c>
      <c r="AZ146" s="2">
        <f t="shared" si="155"/>
        <v>0.00833333333333333</v>
      </c>
      <c r="BA146" s="1">
        <f t="shared" si="151"/>
        <v>8.80543549913434</v>
      </c>
    </row>
    <row r="147" s="1" customFormat="1" ht="16.8" spans="1:53">
      <c r="A147" s="6"/>
      <c r="B147" s="6"/>
      <c r="C147" s="8">
        <v>8</v>
      </c>
      <c r="D147" s="9">
        <v>18.7890322580645</v>
      </c>
      <c r="E147" s="12">
        <f t="shared" si="152"/>
        <v>21.8652580645161</v>
      </c>
      <c r="F147" s="8" t="s">
        <v>109</v>
      </c>
      <c r="G147" s="6">
        <v>9</v>
      </c>
      <c r="H147" s="11">
        <f t="shared" si="135"/>
        <v>18.7890322580645</v>
      </c>
      <c r="I147" s="11">
        <f t="shared" si="136"/>
        <v>291.939032258064</v>
      </c>
      <c r="J147" s="11">
        <f t="shared" si="137"/>
        <v>0.1728045604627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1.03306263301933</v>
      </c>
      <c r="P147" s="11">
        <f t="shared" si="140"/>
        <v>0.178517934229345</v>
      </c>
      <c r="Q147" s="15">
        <f t="shared" si="141"/>
        <v>0.0535553802688034</v>
      </c>
      <c r="R147" s="11">
        <f t="shared" si="142"/>
        <v>0.08541</v>
      </c>
      <c r="S147" s="16">
        <f t="shared" si="143"/>
        <v>0.627038757391446</v>
      </c>
      <c r="T147" s="3">
        <v>0.01</v>
      </c>
      <c r="U147" s="17">
        <f t="shared" si="144"/>
        <v>0.00627038757391446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0.0162203875739145</v>
      </c>
      <c r="AU147" s="24">
        <f t="shared" si="148"/>
        <v>28.47</v>
      </c>
      <c r="AV147" s="1">
        <f t="shared" si="149"/>
        <v>0.3</v>
      </c>
      <c r="AW147" s="2">
        <f t="shared" si="154"/>
        <v>2.5</v>
      </c>
      <c r="AX147" s="1">
        <f t="shared" si="150"/>
        <v>2320.51703200246</v>
      </c>
      <c r="AZ147" s="2">
        <f t="shared" si="155"/>
        <v>0.00833333333333333</v>
      </c>
      <c r="BA147" s="1">
        <f t="shared" si="151"/>
        <v>7.73505677334152</v>
      </c>
    </row>
    <row r="148" s="1" customFormat="1" ht="16.8" spans="1:53">
      <c r="A148" s="6"/>
      <c r="B148" s="6"/>
      <c r="C148" s="8">
        <v>9</v>
      </c>
      <c r="D148" s="9">
        <v>15.3944666666667</v>
      </c>
      <c r="E148" s="12">
        <f t="shared" si="152"/>
        <v>18.7890322580645</v>
      </c>
      <c r="F148" s="8" t="s">
        <v>109</v>
      </c>
      <c r="G148" s="6">
        <v>10</v>
      </c>
      <c r="H148" s="11">
        <f t="shared" si="135"/>
        <v>15.3944666666667</v>
      </c>
      <c r="I148" s="11">
        <f t="shared" si="136"/>
        <v>288.544466666667</v>
      </c>
      <c r="J148" s="11">
        <f t="shared" si="137"/>
        <v>0.11672163544862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1.13924469878998</v>
      </c>
      <c r="P148" s="11">
        <f t="shared" si="140"/>
        <v>0.132974504418937</v>
      </c>
      <c r="Q148" s="15">
        <f t="shared" si="141"/>
        <v>0.0398923513256811</v>
      </c>
      <c r="R148" s="11">
        <f t="shared" si="142"/>
        <v>0.08541</v>
      </c>
      <c r="S148" s="16">
        <f t="shared" si="143"/>
        <v>0.467068859918992</v>
      </c>
      <c r="T148" s="3">
        <v>0.01</v>
      </c>
      <c r="U148" s="17">
        <f t="shared" si="144"/>
        <v>0.00467068859918992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0.0146206885991899</v>
      </c>
      <c r="AU148" s="24">
        <f t="shared" si="148"/>
        <v>28.47</v>
      </c>
      <c r="AV148" s="1">
        <f t="shared" si="149"/>
        <v>0.3</v>
      </c>
      <c r="AW148" s="2">
        <f t="shared" si="154"/>
        <v>2.5</v>
      </c>
      <c r="AX148" s="1">
        <f t="shared" si="150"/>
        <v>2091.66129720516</v>
      </c>
      <c r="AZ148" s="2">
        <f t="shared" si="155"/>
        <v>0.00833333333333333</v>
      </c>
      <c r="BA148" s="1">
        <f t="shared" si="151"/>
        <v>6.97220432401719</v>
      </c>
    </row>
    <row r="149" s="1" customFormat="1" ht="16.8" spans="1:53">
      <c r="A149" s="6"/>
      <c r="B149" s="6"/>
      <c r="C149" s="8">
        <v>10</v>
      </c>
      <c r="D149" s="9">
        <v>3.919</v>
      </c>
      <c r="E149" s="12">
        <f t="shared" si="152"/>
        <v>15.3944666666667</v>
      </c>
      <c r="F149" s="8" t="s">
        <v>109</v>
      </c>
      <c r="G149" s="6">
        <v>11</v>
      </c>
      <c r="H149" s="11">
        <f t="shared" si="135"/>
        <v>3.919</v>
      </c>
      <c r="I149" s="11">
        <f t="shared" si="136"/>
        <v>277.069</v>
      </c>
      <c r="J149" s="11">
        <f t="shared" si="137"/>
        <v>0.0288521276670529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0.955956684652494</v>
      </c>
      <c r="O149" s="11">
        <f t="shared" si="153"/>
        <v>0.335013509718552</v>
      </c>
      <c r="P149" s="11">
        <f t="shared" si="140"/>
        <v>0.00966585255258712</v>
      </c>
      <c r="Q149" s="15">
        <f t="shared" si="141"/>
        <v>0.00289975576577614</v>
      </c>
      <c r="R149" s="11">
        <f t="shared" si="142"/>
        <v>0.08541</v>
      </c>
      <c r="S149" s="16">
        <f t="shared" si="143"/>
        <v>0.0339510100196246</v>
      </c>
      <c r="T149" s="3">
        <v>0.01</v>
      </c>
      <c r="U149" s="17">
        <f t="shared" si="144"/>
        <v>0.000339510100196246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0.00582951010019625</v>
      </c>
      <c r="AU149" s="24">
        <f t="shared" si="148"/>
        <v>28.47</v>
      </c>
      <c r="AV149" s="1">
        <f t="shared" si="149"/>
        <v>0.3</v>
      </c>
      <c r="AW149" s="2">
        <f t="shared" si="154"/>
        <v>2.5</v>
      </c>
      <c r="AX149" s="1">
        <f t="shared" si="150"/>
        <v>833.97991657675</v>
      </c>
      <c r="AZ149" s="2">
        <f t="shared" si="155"/>
        <v>0.00833333333333333</v>
      </c>
      <c r="BA149" s="1">
        <f t="shared" si="151"/>
        <v>2.77993305525583</v>
      </c>
    </row>
    <row r="150" s="1" customFormat="1" ht="16.8" spans="1:54">
      <c r="A150" s="6"/>
      <c r="B150" s="6"/>
      <c r="C150" s="8">
        <v>11</v>
      </c>
      <c r="D150" s="9">
        <v>-6.35486666666667</v>
      </c>
      <c r="E150" s="12">
        <f t="shared" si="152"/>
        <v>3.919</v>
      </c>
      <c r="F150" s="8" t="s">
        <v>111</v>
      </c>
      <c r="G150" s="6">
        <v>12</v>
      </c>
      <c r="H150" s="11">
        <f t="shared" si="135"/>
        <v>-6.35486666666667</v>
      </c>
      <c r="I150" s="11">
        <f t="shared" si="136"/>
        <v>266.795133333333</v>
      </c>
      <c r="J150" s="11">
        <f t="shared" si="137"/>
        <v>0.0074552286974851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0.610047657165965</v>
      </c>
      <c r="P150" s="11">
        <f t="shared" si="140"/>
        <v>0.00454804480053726</v>
      </c>
      <c r="Q150" s="15">
        <f t="shared" si="141"/>
        <v>0.00136441344016118</v>
      </c>
      <c r="R150" s="11">
        <f t="shared" si="142"/>
        <v>0.08541</v>
      </c>
      <c r="S150" s="16">
        <f t="shared" si="143"/>
        <v>0.0159748675817958</v>
      </c>
      <c r="T150" s="3">
        <v>0.01</v>
      </c>
      <c r="U150" s="17">
        <f t="shared" si="144"/>
        <v>0.000159748675817958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0.00564974867581796</v>
      </c>
      <c r="AU150" s="24">
        <f t="shared" si="148"/>
        <v>28.47</v>
      </c>
      <c r="AV150" s="1">
        <f t="shared" si="149"/>
        <v>0.3</v>
      </c>
      <c r="AW150" s="2">
        <f t="shared" si="154"/>
        <v>2.5</v>
      </c>
      <c r="AX150" s="1">
        <f t="shared" si="150"/>
        <v>808.2629326227</v>
      </c>
      <c r="AY150" s="1">
        <f>SUM(AX139:AX150)</f>
        <v>17307.4580597005</v>
      </c>
      <c r="AZ150" s="2">
        <f t="shared" si="155"/>
        <v>0.00833333333333333</v>
      </c>
      <c r="BA150" s="1">
        <f t="shared" si="151"/>
        <v>2.694209775409</v>
      </c>
      <c r="BB150" s="1">
        <f>SUM(BA139:BA150)</f>
        <v>57.6915268656684</v>
      </c>
    </row>
    <row r="151" s="1" customFormat="1" ht="16.8" spans="1:46">
      <c r="A151" s="6"/>
      <c r="B151" s="6"/>
      <c r="C151" s="8">
        <v>12</v>
      </c>
      <c r="D151" s="9">
        <v>-10.6676129032258</v>
      </c>
      <c r="E151" s="12">
        <f t="shared" si="152"/>
        <v>-6.35486666666667</v>
      </c>
      <c r="F151" s="8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7" t="s">
        <v>51</v>
      </c>
      <c r="B153" s="7"/>
      <c r="C153" s="8" t="s">
        <v>87</v>
      </c>
      <c r="D153" s="8" t="s">
        <v>88</v>
      </c>
      <c r="E153" s="8" t="s">
        <v>89</v>
      </c>
      <c r="F153" s="8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ht="16.8" spans="1:52">
      <c r="A154" s="6" t="s">
        <v>107</v>
      </c>
      <c r="B154" s="6">
        <f>F13</f>
        <v>910.8575</v>
      </c>
      <c r="C154" s="8" t="s">
        <v>108</v>
      </c>
      <c r="D154" s="9">
        <v>-12.4227096774194</v>
      </c>
      <c r="E154" s="8"/>
      <c r="F154" s="8"/>
      <c r="G154" s="6">
        <v>1</v>
      </c>
      <c r="H154" s="11">
        <f t="shared" ref="H154:H165" si="156">E155</f>
        <v>-12.4227096774194</v>
      </c>
      <c r="I154" s="11">
        <f t="shared" ref="I154:I165" si="157">H154+273.15</f>
        <v>260.727290322581</v>
      </c>
      <c r="J154" s="11">
        <f t="shared" ref="J154:J165" si="158">EXP(($C$18*(I154-$C$16))/($C$19*I154*$C$16))</f>
        <v>0.00318855409100584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0.00242026533995696</v>
      </c>
      <c r="Q154" s="15">
        <f t="shared" ref="Q154:Q165" si="162">P154*$B$156</f>
        <v>0.000629268988388809</v>
      </c>
      <c r="R154" s="11">
        <f t="shared" ref="R154:R165" si="163">L154*$B$156</f>
        <v>0.197352458333333</v>
      </c>
      <c r="S154" s="16">
        <f t="shared" ref="S154:S165" si="164">Q154/R154</f>
        <v>0.00318855409100584</v>
      </c>
      <c r="T154" s="3">
        <v>0.01</v>
      </c>
      <c r="U154" s="17">
        <f t="shared" ref="U154:U165" si="165">S154*T154</f>
        <v>3.18855409100584e-5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0.00552188554091006</v>
      </c>
      <c r="AU154" s="24">
        <f t="shared" ref="AU154:AU165" si="169">$B$154/12</f>
        <v>75.9047916666667</v>
      </c>
      <c r="AV154" s="1">
        <f t="shared" ref="AV154:AV165" si="170">$B$156</f>
        <v>0.26</v>
      </c>
      <c r="AW154" s="2">
        <f t="shared" ref="AW154:AW165" si="171">$E$13/12</f>
        <v>1.98333333333333</v>
      </c>
      <c r="AX154" s="1">
        <f t="shared" ref="AX154:AX165" si="172">AW154*10000*AV154*0.67*AU154*AT154</f>
        <v>1448.10633859092</v>
      </c>
      <c r="AZ154" s="2"/>
    </row>
    <row r="155" s="1" customFormat="1" ht="16.8" spans="1:52">
      <c r="A155" s="6" t="s">
        <v>110</v>
      </c>
      <c r="B155" s="6">
        <v>1</v>
      </c>
      <c r="C155" s="8">
        <v>1</v>
      </c>
      <c r="D155" s="9">
        <v>-12.6723225806452</v>
      </c>
      <c r="E155" s="12">
        <f t="shared" ref="E155:E166" si="173">D154</f>
        <v>-12.4227096774194</v>
      </c>
      <c r="F155" s="8" t="s">
        <v>109</v>
      </c>
      <c r="G155" s="6">
        <v>2</v>
      </c>
      <c r="H155" s="11">
        <f t="shared" si="156"/>
        <v>-12.6723225806452</v>
      </c>
      <c r="I155" s="11">
        <f t="shared" si="157"/>
        <v>260.477677419355</v>
      </c>
      <c r="J155" s="11">
        <f t="shared" si="158"/>
        <v>0.00307646284399166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1.51567556799338</v>
      </c>
      <c r="P155" s="11">
        <f t="shared" si="161"/>
        <v>0.00466291956847758</v>
      </c>
      <c r="Q155" s="15">
        <f t="shared" si="162"/>
        <v>0.00121235908780417</v>
      </c>
      <c r="R155" s="11">
        <f t="shared" si="163"/>
        <v>0.197352458333333</v>
      </c>
      <c r="S155" s="16">
        <f t="shared" si="164"/>
        <v>0.0061431162197963</v>
      </c>
      <c r="T155" s="3">
        <v>0.01</v>
      </c>
      <c r="U155" s="17">
        <f t="shared" si="165"/>
        <v>6.1431162197963e-5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0.00555143116219796</v>
      </c>
      <c r="AU155" s="24">
        <f t="shared" si="169"/>
        <v>75.9047916666667</v>
      </c>
      <c r="AV155" s="1">
        <f t="shared" si="170"/>
        <v>0.26</v>
      </c>
      <c r="AW155" s="2">
        <f t="shared" si="171"/>
        <v>1.98333333333333</v>
      </c>
      <c r="AX155" s="1">
        <f t="shared" si="172"/>
        <v>1455.85463419531</v>
      </c>
      <c r="AZ155" s="2"/>
    </row>
    <row r="156" s="1" customFormat="1" ht="16.8" spans="1:52">
      <c r="A156" s="6" t="s">
        <v>72</v>
      </c>
      <c r="B156" s="6">
        <v>0.26</v>
      </c>
      <c r="C156" s="8">
        <v>2</v>
      </c>
      <c r="D156" s="9">
        <v>-4.04260714285714</v>
      </c>
      <c r="E156" s="12">
        <f t="shared" si="173"/>
        <v>-12.6723225806452</v>
      </c>
      <c r="F156" s="8" t="s">
        <v>109</v>
      </c>
      <c r="G156" s="6">
        <v>3</v>
      </c>
      <c r="H156" s="11">
        <f t="shared" si="156"/>
        <v>-4.04260714285714</v>
      </c>
      <c r="I156" s="11">
        <f t="shared" si="157"/>
        <v>269.107392857143</v>
      </c>
      <c r="J156" s="11">
        <f t="shared" si="158"/>
        <v>0.010201104026897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2.27006056509157</v>
      </c>
      <c r="P156" s="11">
        <f t="shared" si="161"/>
        <v>0.0231571239718558</v>
      </c>
      <c r="Q156" s="15">
        <f t="shared" si="162"/>
        <v>0.0060208522326825</v>
      </c>
      <c r="R156" s="11">
        <f t="shared" si="163"/>
        <v>0.197352458333333</v>
      </c>
      <c r="S156" s="16">
        <f t="shared" si="164"/>
        <v>0.030508118741106</v>
      </c>
      <c r="T156" s="3">
        <v>0.01</v>
      </c>
      <c r="U156" s="17">
        <f t="shared" si="165"/>
        <v>0.00030508118741106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0.00579508118741106</v>
      </c>
      <c r="AU156" s="24">
        <f t="shared" si="169"/>
        <v>75.9047916666667</v>
      </c>
      <c r="AV156" s="1">
        <f t="shared" si="170"/>
        <v>0.26</v>
      </c>
      <c r="AW156" s="2">
        <f t="shared" si="171"/>
        <v>1.98333333333333</v>
      </c>
      <c r="AX156" s="1">
        <f t="shared" si="172"/>
        <v>1519.75149393551</v>
      </c>
      <c r="AZ156" s="2"/>
    </row>
    <row r="157" s="1" customFormat="1" ht="16.8" spans="1:52">
      <c r="A157" s="6"/>
      <c r="B157" s="6"/>
      <c r="C157" s="8">
        <v>3</v>
      </c>
      <c r="D157" s="9">
        <v>1.593</v>
      </c>
      <c r="E157" s="12">
        <f t="shared" si="173"/>
        <v>-4.04260714285714</v>
      </c>
      <c r="F157" s="8" t="s">
        <v>109</v>
      </c>
      <c r="G157" s="6">
        <v>4</v>
      </c>
      <c r="H157" s="11">
        <f t="shared" si="156"/>
        <v>1.593</v>
      </c>
      <c r="I157" s="11">
        <f t="shared" si="157"/>
        <v>274.743</v>
      </c>
      <c r="J157" s="11">
        <f t="shared" si="158"/>
        <v>0.0214273329036825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3.00595135778638</v>
      </c>
      <c r="P157" s="11">
        <f t="shared" si="161"/>
        <v>0.0644095204355652</v>
      </c>
      <c r="Q157" s="15">
        <f t="shared" si="162"/>
        <v>0.016746475313247</v>
      </c>
      <c r="R157" s="11">
        <f t="shared" si="163"/>
        <v>0.197352458333333</v>
      </c>
      <c r="S157" s="16">
        <f t="shared" si="164"/>
        <v>0.0848556711919026</v>
      </c>
      <c r="T157" s="3">
        <v>0.01</v>
      </c>
      <c r="U157" s="17">
        <f t="shared" si="165"/>
        <v>0.000848556711919026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0.00633855671191903</v>
      </c>
      <c r="AU157" s="24">
        <f t="shared" si="169"/>
        <v>75.9047916666667</v>
      </c>
      <c r="AV157" s="1">
        <f t="shared" si="170"/>
        <v>0.26</v>
      </c>
      <c r="AW157" s="2">
        <f t="shared" si="171"/>
        <v>1.98333333333333</v>
      </c>
      <c r="AX157" s="1">
        <f t="shared" si="172"/>
        <v>1662.27714863774</v>
      </c>
      <c r="AZ157" s="2"/>
    </row>
    <row r="158" s="1" customFormat="1" ht="16.8" spans="1:52">
      <c r="A158" s="6"/>
      <c r="B158" s="6"/>
      <c r="C158" s="8">
        <v>4</v>
      </c>
      <c r="D158" s="9">
        <v>6.99</v>
      </c>
      <c r="E158" s="12">
        <f t="shared" si="173"/>
        <v>1.593</v>
      </c>
      <c r="F158" s="8" t="s">
        <v>109</v>
      </c>
      <c r="G158" s="6">
        <v>5</v>
      </c>
      <c r="H158" s="11">
        <f t="shared" si="156"/>
        <v>6.99</v>
      </c>
      <c r="I158" s="11">
        <f t="shared" si="157"/>
        <v>280.14</v>
      </c>
      <c r="J158" s="11">
        <f t="shared" si="158"/>
        <v>0.0424117206900684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2.79446474548327</v>
      </c>
      <c r="O158" s="11">
        <f t="shared" si="174"/>
        <v>0.906125008534208</v>
      </c>
      <c r="P158" s="11">
        <f t="shared" si="161"/>
        <v>0.0384303207722386</v>
      </c>
      <c r="Q158" s="15">
        <f t="shared" si="162"/>
        <v>0.00999188340078205</v>
      </c>
      <c r="R158" s="11">
        <f t="shared" si="163"/>
        <v>0.197352458333333</v>
      </c>
      <c r="S158" s="16">
        <f t="shared" si="164"/>
        <v>0.0506296373765232</v>
      </c>
      <c r="T158" s="3">
        <v>0.01</v>
      </c>
      <c r="U158" s="17">
        <f t="shared" si="165"/>
        <v>0.000506296373765232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0.005</v>
      </c>
      <c r="AF158" s="3">
        <v>0.49</v>
      </c>
      <c r="AG158" s="17">
        <f t="shared" si="166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0.0104562963737652</v>
      </c>
      <c r="AU158" s="24">
        <f t="shared" si="169"/>
        <v>75.9047916666667</v>
      </c>
      <c r="AV158" s="1">
        <f t="shared" si="170"/>
        <v>0.26</v>
      </c>
      <c r="AW158" s="2">
        <f t="shared" si="171"/>
        <v>1.98333333333333</v>
      </c>
      <c r="AX158" s="1">
        <f t="shared" si="172"/>
        <v>2742.14830149107</v>
      </c>
      <c r="AZ158" s="2"/>
    </row>
    <row r="159" s="1" customFormat="1" ht="16.8" spans="1:52">
      <c r="A159" s="6"/>
      <c r="B159" s="6"/>
      <c r="C159" s="8">
        <v>5</v>
      </c>
      <c r="D159" s="9">
        <v>14.1447741935484</v>
      </c>
      <c r="E159" s="12">
        <f t="shared" si="173"/>
        <v>6.99</v>
      </c>
      <c r="F159" s="8" t="s">
        <v>111</v>
      </c>
      <c r="G159" s="6">
        <v>6</v>
      </c>
      <c r="H159" s="11">
        <f t="shared" si="156"/>
        <v>14.1447741935484</v>
      </c>
      <c r="I159" s="11">
        <f t="shared" si="157"/>
        <v>287.294774193548</v>
      </c>
      <c r="J159" s="11">
        <f t="shared" si="158"/>
        <v>0.100786861947821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1.62674260442864</v>
      </c>
      <c r="P159" s="11">
        <f t="shared" si="161"/>
        <v>0.163954282297187</v>
      </c>
      <c r="Q159" s="15">
        <f t="shared" si="162"/>
        <v>0.0426281133972687</v>
      </c>
      <c r="R159" s="11">
        <f t="shared" si="163"/>
        <v>0.197352458333333</v>
      </c>
      <c r="S159" s="16">
        <f t="shared" si="164"/>
        <v>0.215999910805615</v>
      </c>
      <c r="T159" s="3">
        <v>0.01</v>
      </c>
      <c r="U159" s="17">
        <f t="shared" si="165"/>
        <v>0.00215999910805615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0.0121099991080562</v>
      </c>
      <c r="AU159" s="24">
        <f t="shared" si="169"/>
        <v>75.9047916666667</v>
      </c>
      <c r="AV159" s="1">
        <f t="shared" si="170"/>
        <v>0.26</v>
      </c>
      <c r="AW159" s="2">
        <f t="shared" si="171"/>
        <v>1.98333333333333</v>
      </c>
      <c r="AX159" s="1">
        <f t="shared" si="172"/>
        <v>3175.82940442772</v>
      </c>
      <c r="AZ159" s="2"/>
    </row>
    <row r="160" s="1" customFormat="1" ht="16.8" spans="1:52">
      <c r="A160" s="6"/>
      <c r="B160" s="6"/>
      <c r="C160" s="8">
        <v>6</v>
      </c>
      <c r="D160" s="9">
        <v>17.7116333333333</v>
      </c>
      <c r="E160" s="12">
        <f t="shared" si="173"/>
        <v>14.1447741935484</v>
      </c>
      <c r="F160" s="8" t="s">
        <v>109</v>
      </c>
      <c r="G160" s="6">
        <v>7</v>
      </c>
      <c r="H160" s="11">
        <f t="shared" si="156"/>
        <v>17.7116333333333</v>
      </c>
      <c r="I160" s="11">
        <f t="shared" si="157"/>
        <v>290.861633333333</v>
      </c>
      <c r="J160" s="11">
        <f t="shared" si="158"/>
        <v>0.152722036103841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2.22183623879812</v>
      </c>
      <c r="P160" s="11">
        <f t="shared" si="161"/>
        <v>0.339323354278547</v>
      </c>
      <c r="Q160" s="15">
        <f t="shared" si="162"/>
        <v>0.0882240721124223</v>
      </c>
      <c r="R160" s="11">
        <f t="shared" si="163"/>
        <v>0.197352458333333</v>
      </c>
      <c r="S160" s="16">
        <f t="shared" si="164"/>
        <v>0.447038120819401</v>
      </c>
      <c r="T160" s="3">
        <v>0.01</v>
      </c>
      <c r="U160" s="17">
        <f t="shared" si="165"/>
        <v>0.00447038120819401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0.014420381208194</v>
      </c>
      <c r="AU160" s="24">
        <f t="shared" si="169"/>
        <v>75.9047916666667</v>
      </c>
      <c r="AV160" s="1">
        <f t="shared" si="170"/>
        <v>0.26</v>
      </c>
      <c r="AW160" s="2">
        <f t="shared" si="171"/>
        <v>1.98333333333333</v>
      </c>
      <c r="AX160" s="1">
        <f t="shared" si="172"/>
        <v>3781.72370248759</v>
      </c>
      <c r="AZ160" s="2"/>
    </row>
    <row r="161" s="1" customFormat="1" ht="16.8" spans="1:52">
      <c r="A161" s="6"/>
      <c r="B161" s="6"/>
      <c r="C161" s="8">
        <v>7</v>
      </c>
      <c r="D161" s="9">
        <v>21.8652580645161</v>
      </c>
      <c r="E161" s="12">
        <f t="shared" si="173"/>
        <v>17.7116333333333</v>
      </c>
      <c r="F161" s="8" t="s">
        <v>109</v>
      </c>
      <c r="G161" s="6">
        <v>8</v>
      </c>
      <c r="H161" s="11">
        <f t="shared" si="156"/>
        <v>21.8652580645161</v>
      </c>
      <c r="I161" s="11">
        <f t="shared" si="157"/>
        <v>295.015258064516</v>
      </c>
      <c r="J161" s="11">
        <f t="shared" si="158"/>
        <v>0.24467613208382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2.64156080118624</v>
      </c>
      <c r="P161" s="11">
        <f t="shared" si="161"/>
        <v>0.646326879498485</v>
      </c>
      <c r="Q161" s="15">
        <f t="shared" si="162"/>
        <v>0.168044988669606</v>
      </c>
      <c r="R161" s="11">
        <f t="shared" si="163"/>
        <v>0.197352458333333</v>
      </c>
      <c r="S161" s="16">
        <f t="shared" si="164"/>
        <v>0.851496809762431</v>
      </c>
      <c r="T161" s="3">
        <v>0.01</v>
      </c>
      <c r="U161" s="17">
        <f t="shared" si="165"/>
        <v>0.00851496809762431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0.0184649680976243</v>
      </c>
      <c r="AU161" s="24">
        <f t="shared" si="169"/>
        <v>75.9047916666667</v>
      </c>
      <c r="AV161" s="1">
        <f t="shared" si="170"/>
        <v>0.26</v>
      </c>
      <c r="AW161" s="2">
        <f t="shared" si="171"/>
        <v>1.98333333333333</v>
      </c>
      <c r="AX161" s="1">
        <f t="shared" si="172"/>
        <v>4842.41064867164</v>
      </c>
      <c r="AZ161" s="2"/>
    </row>
    <row r="162" s="1" customFormat="1" ht="16.8" spans="1:52">
      <c r="A162" s="6"/>
      <c r="B162" s="6"/>
      <c r="C162" s="8">
        <v>8</v>
      </c>
      <c r="D162" s="9">
        <v>18.7890322580645</v>
      </c>
      <c r="E162" s="12">
        <f t="shared" si="173"/>
        <v>21.8652580645161</v>
      </c>
      <c r="F162" s="8" t="s">
        <v>109</v>
      </c>
      <c r="G162" s="6">
        <v>9</v>
      </c>
      <c r="H162" s="11">
        <f t="shared" si="156"/>
        <v>18.7890322580645</v>
      </c>
      <c r="I162" s="11">
        <f t="shared" si="157"/>
        <v>291.939032258064</v>
      </c>
      <c r="J162" s="11">
        <f t="shared" si="158"/>
        <v>0.1728045604627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2.75428183835442</v>
      </c>
      <c r="P162" s="11">
        <f t="shared" si="161"/>
        <v>0.475952462467233</v>
      </c>
      <c r="Q162" s="15">
        <f t="shared" si="162"/>
        <v>0.12374764024148</v>
      </c>
      <c r="R162" s="11">
        <f t="shared" si="163"/>
        <v>0.197352458333333</v>
      </c>
      <c r="S162" s="16">
        <f t="shared" si="164"/>
        <v>0.627038757391447</v>
      </c>
      <c r="T162" s="3">
        <v>0.01</v>
      </c>
      <c r="U162" s="17">
        <f t="shared" si="165"/>
        <v>0.00627038757391447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0.0162203875739145</v>
      </c>
      <c r="AU162" s="24">
        <f t="shared" si="169"/>
        <v>75.9047916666667</v>
      </c>
      <c r="AV162" s="1">
        <f t="shared" si="170"/>
        <v>0.26</v>
      </c>
      <c r="AW162" s="2">
        <f t="shared" si="171"/>
        <v>1.98333333333333</v>
      </c>
      <c r="AX162" s="1">
        <f t="shared" si="172"/>
        <v>4253.77271697589</v>
      </c>
      <c r="AZ162" s="2"/>
    </row>
    <row r="163" s="1" customFormat="1" ht="16.8" spans="1:52">
      <c r="A163" s="6"/>
      <c r="B163" s="6"/>
      <c r="C163" s="8">
        <v>9</v>
      </c>
      <c r="D163" s="9">
        <v>15.3944666666667</v>
      </c>
      <c r="E163" s="12">
        <f t="shared" si="173"/>
        <v>18.7890322580645</v>
      </c>
      <c r="F163" s="8" t="s">
        <v>109</v>
      </c>
      <c r="G163" s="6">
        <v>10</v>
      </c>
      <c r="H163" s="11">
        <f t="shared" si="156"/>
        <v>15.3944666666667</v>
      </c>
      <c r="I163" s="11">
        <f t="shared" si="157"/>
        <v>288.544466666667</v>
      </c>
      <c r="J163" s="11">
        <f t="shared" si="158"/>
        <v>0.11672163544862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3.03737729255385</v>
      </c>
      <c r="P163" s="11">
        <f t="shared" si="161"/>
        <v>0.354527645061386</v>
      </c>
      <c r="Q163" s="15">
        <f t="shared" si="162"/>
        <v>0.0921771877159604</v>
      </c>
      <c r="R163" s="11">
        <f t="shared" si="163"/>
        <v>0.197352458333333</v>
      </c>
      <c r="S163" s="16">
        <f t="shared" si="164"/>
        <v>0.467068859918993</v>
      </c>
      <c r="T163" s="3">
        <v>0.01</v>
      </c>
      <c r="U163" s="17">
        <f t="shared" si="165"/>
        <v>0.00467068859918993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0.005</v>
      </c>
      <c r="AF163" s="3">
        <v>0.49</v>
      </c>
      <c r="AG163" s="17">
        <f t="shared" si="166"/>
        <v>0.00245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0.015</v>
      </c>
      <c r="AR163" s="3">
        <v>0.5</v>
      </c>
      <c r="AS163" s="3">
        <f t="shared" si="167"/>
        <v>0.0075</v>
      </c>
      <c r="AT163" s="2">
        <f t="shared" si="168"/>
        <v>0.0146206885991899</v>
      </c>
      <c r="AU163" s="24">
        <f t="shared" si="169"/>
        <v>75.9047916666667</v>
      </c>
      <c r="AV163" s="1">
        <f t="shared" si="170"/>
        <v>0.26</v>
      </c>
      <c r="AW163" s="2">
        <f t="shared" si="171"/>
        <v>1.98333333333333</v>
      </c>
      <c r="AX163" s="1">
        <f t="shared" si="172"/>
        <v>3834.25402033261</v>
      </c>
      <c r="AZ163" s="2"/>
    </row>
    <row r="164" s="1" customFormat="1" ht="16.8" spans="1:52">
      <c r="A164" s="6"/>
      <c r="B164" s="6"/>
      <c r="C164" s="8">
        <v>10</v>
      </c>
      <c r="D164" s="9">
        <v>3.919</v>
      </c>
      <c r="E164" s="12">
        <f t="shared" si="173"/>
        <v>15.3944666666667</v>
      </c>
      <c r="F164" s="8" t="s">
        <v>109</v>
      </c>
      <c r="G164" s="6">
        <v>11</v>
      </c>
      <c r="H164" s="11">
        <f t="shared" si="156"/>
        <v>3.919</v>
      </c>
      <c r="I164" s="11">
        <f t="shared" si="157"/>
        <v>277.069</v>
      </c>
      <c r="J164" s="11">
        <f t="shared" si="158"/>
        <v>0.0288521276670529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2.54870716511784</v>
      </c>
      <c r="O164" s="11">
        <f t="shared" si="174"/>
        <v>0.893190399041291</v>
      </c>
      <c r="P164" s="11">
        <f t="shared" si="161"/>
        <v>0.0257704434241252</v>
      </c>
      <c r="Q164" s="15">
        <f t="shared" si="162"/>
        <v>0.00670031529027256</v>
      </c>
      <c r="R164" s="11">
        <f t="shared" si="163"/>
        <v>0.197352458333333</v>
      </c>
      <c r="S164" s="16">
        <f t="shared" si="164"/>
        <v>0.0339510100196247</v>
      </c>
      <c r="T164" s="3">
        <v>0.01</v>
      </c>
      <c r="U164" s="17">
        <f t="shared" si="165"/>
        <v>0.000339510100196247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0.00582951010019625</v>
      </c>
      <c r="AU164" s="24">
        <f t="shared" si="169"/>
        <v>75.9047916666667</v>
      </c>
      <c r="AV164" s="1">
        <f t="shared" si="170"/>
        <v>0.26</v>
      </c>
      <c r="AW164" s="2">
        <f t="shared" si="171"/>
        <v>1.98333333333333</v>
      </c>
      <c r="AX164" s="1">
        <f t="shared" si="172"/>
        <v>1528.78042553245</v>
      </c>
      <c r="AZ164" s="2"/>
    </row>
    <row r="165" s="1" customFormat="1" ht="16.8" spans="1:52">
      <c r="A165" s="6"/>
      <c r="B165" s="6"/>
      <c r="C165" s="8">
        <v>11</v>
      </c>
      <c r="D165" s="9">
        <v>-6.35486666666667</v>
      </c>
      <c r="E165" s="12">
        <f t="shared" si="173"/>
        <v>3.919</v>
      </c>
      <c r="F165" s="8" t="s">
        <v>111</v>
      </c>
      <c r="G165" s="6">
        <v>12</v>
      </c>
      <c r="H165" s="11">
        <f t="shared" si="156"/>
        <v>-6.35486666666667</v>
      </c>
      <c r="I165" s="11">
        <f t="shared" si="157"/>
        <v>266.795133333333</v>
      </c>
      <c r="J165" s="11">
        <f t="shared" si="158"/>
        <v>0.0074552286974851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1.62646787228383</v>
      </c>
      <c r="P165" s="11">
        <f t="shared" si="161"/>
        <v>0.012125689956988</v>
      </c>
      <c r="Q165" s="15">
        <f t="shared" si="162"/>
        <v>0.00315267938881687</v>
      </c>
      <c r="R165" s="11">
        <f t="shared" si="163"/>
        <v>0.197352458333333</v>
      </c>
      <c r="S165" s="16">
        <f t="shared" si="164"/>
        <v>0.0159748675817958</v>
      </c>
      <c r="T165" s="3">
        <v>0.01</v>
      </c>
      <c r="U165" s="17">
        <f t="shared" si="165"/>
        <v>0.000159748675817958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0.00564974867581796</v>
      </c>
      <c r="AU165" s="24">
        <f t="shared" si="169"/>
        <v>75.9047916666667</v>
      </c>
      <c r="AV165" s="1">
        <f t="shared" si="170"/>
        <v>0.26</v>
      </c>
      <c r="AW165" s="2">
        <f t="shared" si="171"/>
        <v>1.98333333333333</v>
      </c>
      <c r="AX165" s="1">
        <f t="shared" si="172"/>
        <v>1481.6382571286</v>
      </c>
      <c r="AY165" s="1">
        <f>SUM(AX154:AX165)</f>
        <v>31726.5470924071</v>
      </c>
      <c r="AZ165" s="2"/>
    </row>
    <row r="166" s="1" customFormat="1" ht="16.8" spans="1:46">
      <c r="A166" s="6"/>
      <c r="B166" s="6"/>
      <c r="C166" s="8">
        <v>12</v>
      </c>
      <c r="D166" s="9">
        <v>-10.6676129032258</v>
      </c>
      <c r="E166" s="12">
        <f t="shared" si="173"/>
        <v>-6.35486666666667</v>
      </c>
      <c r="F166" s="8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崔夺</cp:lastModifiedBy>
  <dcterms:created xsi:type="dcterms:W3CDTF">2022-08-28T18:18:00Z</dcterms:created>
  <dcterms:modified xsi:type="dcterms:W3CDTF">2022-11-12T16:13:48Z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3CD8161F3FAC288ABC556F634860D466</vt:lpwstr>
  </property>
  <property fmtid="{D5CDD505-2E9C-101B-9397-08002B2CF9AE}" pid="3" name="KSOProductBuildVer">
    <vt:lpwstr>2052-4.2.2.6882</vt:lpwstr>
  </property>
</Properties>
</file>